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mbeddings/oleObject1.bin" ContentType="application/vnd.openxmlformats-officedocument.oleObject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0.1.52\gin\GIN\01_PROJETOS\75_C_A_Vila Nova\Reservatório Elevado\_RECEBIDO\_Licitacao\"/>
    </mc:Choice>
  </mc:AlternateContent>
  <bookViews>
    <workbookView xWindow="0" yWindow="0" windowWidth="28800" windowHeight="12210" tabRatio="858"/>
  </bookViews>
  <sheets>
    <sheet name="Sesc Blu" sheetId="13" r:id="rId1"/>
    <sheet name="Cronograma Físico Finaceiro" sheetId="15" r:id="rId2"/>
  </sheets>
  <definedNames>
    <definedName name="_Toc125802296" localSheetId="0">'Sesc Blu'!#REF!</definedName>
    <definedName name="_Toc245200266" localSheetId="0">'Sesc Blu'!#REF!</definedName>
    <definedName name="_Toc369516210" localSheetId="0">'Sesc Blu'!#REF!</definedName>
    <definedName name="_Toc369516211" localSheetId="0">'Sesc Blu'!#REF!</definedName>
    <definedName name="_Toc372023634" localSheetId="0">'Sesc Blu'!#REF!</definedName>
    <definedName name="_Toc41358450" localSheetId="0">'Sesc Blu'!#REF!</definedName>
    <definedName name="_Toc59423573" localSheetId="0">'Sesc Blu'!#REF!</definedName>
    <definedName name="_Toc66763267" localSheetId="0">'Sesc Blu'!#REF!</definedName>
    <definedName name="_Toc66763268" localSheetId="0">'Sesc Blu'!#REF!</definedName>
    <definedName name="_xlnm.Print_Area" localSheetId="1">'Cronograma Físico Finaceiro'!$A$1:$S$59</definedName>
    <definedName name="_xlnm.Print_Area" localSheetId="0">'Sesc Blu'!$B$1:$K$198</definedName>
    <definedName name="_xlnm.Print_Titles" localSheetId="0">'Sesc Blu'!$19:$21</definedName>
  </definedNames>
  <calcPr calcId="162913"/>
</workbook>
</file>

<file path=xl/calcChain.xml><?xml version="1.0" encoding="utf-8"?>
<calcChain xmlns="http://schemas.openxmlformats.org/spreadsheetml/2006/main">
  <c r="H97" i="13" l="1"/>
  <c r="Q35" i="15" l="1"/>
  <c r="Q34" i="15"/>
  <c r="Q33" i="15"/>
  <c r="Q32" i="15"/>
  <c r="Q31" i="15"/>
  <c r="Q30" i="15"/>
  <c r="Q29" i="15"/>
  <c r="Q28" i="15"/>
  <c r="Q27" i="15"/>
  <c r="Q26" i="15"/>
  <c r="Q25" i="15"/>
  <c r="Q24" i="15"/>
  <c r="Q23" i="15"/>
  <c r="Q22" i="15"/>
  <c r="Q21" i="15"/>
  <c r="Q20" i="15"/>
  <c r="Q19" i="15"/>
  <c r="Q18" i="15"/>
  <c r="Q17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17" i="15"/>
  <c r="J89" i="13" l="1"/>
  <c r="J90" i="13"/>
  <c r="I89" i="13"/>
  <c r="I90" i="13"/>
  <c r="H89" i="13"/>
  <c r="H90" i="13"/>
  <c r="J88" i="13"/>
  <c r="I88" i="13"/>
  <c r="H88" i="13"/>
  <c r="J87" i="13"/>
  <c r="I87" i="13"/>
  <c r="H87" i="13"/>
  <c r="K90" i="13" l="1"/>
  <c r="K87" i="13"/>
  <c r="K89" i="13"/>
  <c r="K88" i="13"/>
  <c r="E102" i="13"/>
  <c r="H100" i="13" l="1"/>
  <c r="E98" i="13"/>
  <c r="J98" i="13" s="1"/>
  <c r="I97" i="13"/>
  <c r="J97" i="13"/>
  <c r="K97" i="13" s="1"/>
  <c r="J91" i="13"/>
  <c r="J92" i="13"/>
  <c r="J93" i="13"/>
  <c r="J94" i="13"/>
  <c r="J95" i="13"/>
  <c r="J96" i="13"/>
  <c r="J99" i="13"/>
  <c r="J100" i="13"/>
  <c r="K100" i="13" s="1"/>
  <c r="J101" i="13"/>
  <c r="I91" i="13"/>
  <c r="I92" i="13"/>
  <c r="I93" i="13"/>
  <c r="I94" i="13"/>
  <c r="I95" i="13"/>
  <c r="I96" i="13"/>
  <c r="I98" i="13"/>
  <c r="I99" i="13"/>
  <c r="I100" i="13"/>
  <c r="I101" i="13"/>
  <c r="H91" i="13"/>
  <c r="H92" i="13"/>
  <c r="H93" i="13"/>
  <c r="H94" i="13"/>
  <c r="H95" i="13"/>
  <c r="H96" i="13"/>
  <c r="H98" i="13"/>
  <c r="H99" i="13"/>
  <c r="H101" i="13"/>
  <c r="H102" i="13"/>
  <c r="J102" i="13"/>
  <c r="K95" i="13" l="1"/>
  <c r="K93" i="13"/>
  <c r="K94" i="13"/>
  <c r="K92" i="13"/>
  <c r="K91" i="13"/>
  <c r="K98" i="13"/>
  <c r="K99" i="13"/>
  <c r="K96" i="13"/>
  <c r="K101" i="13"/>
  <c r="I102" i="13"/>
  <c r="K102" i="13" s="1"/>
  <c r="J135" i="13" l="1"/>
  <c r="J136" i="13"/>
  <c r="J137" i="13"/>
  <c r="J138" i="13"/>
  <c r="J139" i="13"/>
  <c r="I135" i="13"/>
  <c r="I136" i="13"/>
  <c r="I137" i="13"/>
  <c r="I138" i="13"/>
  <c r="I139" i="13"/>
  <c r="J129" i="13"/>
  <c r="J130" i="13"/>
  <c r="I129" i="13"/>
  <c r="I130" i="13"/>
  <c r="J128" i="13"/>
  <c r="I128" i="13"/>
  <c r="H128" i="13"/>
  <c r="H76" i="13"/>
  <c r="H60" i="13"/>
  <c r="H61" i="13"/>
  <c r="H62" i="13"/>
  <c r="H63" i="13"/>
  <c r="H64" i="13"/>
  <c r="H65" i="13"/>
  <c r="H66" i="13"/>
  <c r="H67" i="13"/>
  <c r="J60" i="13"/>
  <c r="J61" i="13"/>
  <c r="J62" i="13"/>
  <c r="J63" i="13"/>
  <c r="J64" i="13"/>
  <c r="J65" i="13"/>
  <c r="J66" i="13"/>
  <c r="J67" i="13"/>
  <c r="I60" i="13"/>
  <c r="I61" i="13"/>
  <c r="I62" i="13"/>
  <c r="I63" i="13"/>
  <c r="I64" i="13"/>
  <c r="I65" i="13"/>
  <c r="I66" i="13"/>
  <c r="I67" i="13"/>
  <c r="J51" i="13"/>
  <c r="J52" i="13"/>
  <c r="J53" i="13"/>
  <c r="J54" i="13"/>
  <c r="J55" i="13"/>
  <c r="I51" i="13"/>
  <c r="I52" i="13"/>
  <c r="I53" i="13"/>
  <c r="I54" i="13"/>
  <c r="I55" i="13"/>
  <c r="H51" i="13"/>
  <c r="H52" i="13"/>
  <c r="H53" i="13"/>
  <c r="H54" i="13"/>
  <c r="H55" i="13"/>
  <c r="J41" i="13"/>
  <c r="J42" i="13"/>
  <c r="J43" i="13"/>
  <c r="J44" i="13"/>
  <c r="J45" i="13"/>
  <c r="J46" i="13"/>
  <c r="I41" i="13"/>
  <c r="I42" i="13"/>
  <c r="I43" i="13"/>
  <c r="I44" i="13"/>
  <c r="I45" i="13"/>
  <c r="I46" i="13"/>
  <c r="J30" i="13"/>
  <c r="J32" i="13"/>
  <c r="I30" i="13"/>
  <c r="I32" i="13"/>
  <c r="K52" i="13" l="1"/>
  <c r="K67" i="13"/>
  <c r="K51" i="13"/>
  <c r="K55" i="13"/>
  <c r="K54" i="13"/>
  <c r="K53" i="13"/>
  <c r="K66" i="13"/>
  <c r="K62" i="13"/>
  <c r="K46" i="13"/>
  <c r="K45" i="13"/>
  <c r="K65" i="13"/>
  <c r="K64" i="13"/>
  <c r="K63" i="13"/>
  <c r="K43" i="13"/>
  <c r="K139" i="13"/>
  <c r="K44" i="13"/>
  <c r="K32" i="13"/>
  <c r="K42" i="13"/>
  <c r="K138" i="13"/>
  <c r="K60" i="13"/>
  <c r="K137" i="13"/>
  <c r="K41" i="13"/>
  <c r="K136" i="13"/>
  <c r="K30" i="13"/>
  <c r="K135" i="13"/>
  <c r="K61" i="13"/>
  <c r="J160" i="13"/>
  <c r="I160" i="13"/>
  <c r="K160" i="13" s="1"/>
  <c r="H160" i="13"/>
  <c r="J59" i="13"/>
  <c r="I59" i="13"/>
  <c r="H59" i="13"/>
  <c r="J50" i="13"/>
  <c r="I50" i="13"/>
  <c r="H50" i="13"/>
  <c r="H41" i="13"/>
  <c r="H42" i="13"/>
  <c r="H43" i="13"/>
  <c r="H44" i="13"/>
  <c r="H45" i="13"/>
  <c r="H46" i="13"/>
  <c r="H40" i="13"/>
  <c r="E40" i="13"/>
  <c r="I40" i="13" s="1"/>
  <c r="H36" i="13"/>
  <c r="E36" i="13"/>
  <c r="I36" i="13" s="1"/>
  <c r="J25" i="13"/>
  <c r="H30" i="13"/>
  <c r="H31" i="13"/>
  <c r="H32" i="13"/>
  <c r="H29" i="13"/>
  <c r="E31" i="13"/>
  <c r="E29" i="13"/>
  <c r="J29" i="13" s="1"/>
  <c r="I31" i="13" l="1"/>
  <c r="J31" i="13"/>
  <c r="K59" i="13"/>
  <c r="J36" i="13"/>
  <c r="J37" i="13" s="1"/>
  <c r="D19" i="15" s="1"/>
  <c r="I19" i="15" s="1"/>
  <c r="I37" i="13"/>
  <c r="C19" i="15" s="1"/>
  <c r="K50" i="13"/>
  <c r="J40" i="13"/>
  <c r="K40" i="13" s="1"/>
  <c r="I29" i="13"/>
  <c r="E19" i="15" l="1"/>
  <c r="G19" i="15"/>
  <c r="K19" i="15" s="1"/>
  <c r="O19" i="15" s="1"/>
  <c r="I33" i="13"/>
  <c r="C18" i="15" s="1"/>
  <c r="J68" i="13"/>
  <c r="D22" i="15" s="1"/>
  <c r="I22" i="15" s="1"/>
  <c r="I47" i="13"/>
  <c r="C20" i="15" s="1"/>
  <c r="I56" i="13"/>
  <c r="C21" i="15" s="1"/>
  <c r="K31" i="13"/>
  <c r="I68" i="13"/>
  <c r="C22" i="15" s="1"/>
  <c r="J33" i="13"/>
  <c r="D18" i="15" s="1"/>
  <c r="I18" i="15" s="1"/>
  <c r="K29" i="13"/>
  <c r="J47" i="13"/>
  <c r="D20" i="15" s="1"/>
  <c r="I20" i="15" s="1"/>
  <c r="K36" i="13"/>
  <c r="J38" i="13"/>
  <c r="J56" i="13"/>
  <c r="D21" i="15" s="1"/>
  <c r="I21" i="15" s="1"/>
  <c r="G22" i="15" l="1"/>
  <c r="K22" i="15" s="1"/>
  <c r="O22" i="15" s="1"/>
  <c r="E22" i="15"/>
  <c r="E20" i="15"/>
  <c r="G20" i="15"/>
  <c r="K20" i="15" s="1"/>
  <c r="O20" i="15" s="1"/>
  <c r="G21" i="15"/>
  <c r="K21" i="15" s="1"/>
  <c r="O21" i="15" s="1"/>
  <c r="E21" i="15"/>
  <c r="E18" i="15"/>
  <c r="G18" i="15"/>
  <c r="K18" i="15" s="1"/>
  <c r="O18" i="15" s="1"/>
  <c r="J69" i="13"/>
  <c r="J57" i="13"/>
  <c r="J48" i="13"/>
  <c r="J34" i="13"/>
  <c r="J86" i="13"/>
  <c r="J103" i="13" s="1"/>
  <c r="D26" i="15" s="1"/>
  <c r="I26" i="15" s="1"/>
  <c r="J107" i="13"/>
  <c r="J108" i="13"/>
  <c r="J112" i="13"/>
  <c r="J113" i="13"/>
  <c r="J114" i="13"/>
  <c r="J115" i="13"/>
  <c r="J124" i="13"/>
  <c r="J134" i="13"/>
  <c r="J144" i="13"/>
  <c r="J145" i="13"/>
  <c r="J146" i="13"/>
  <c r="J151" i="13"/>
  <c r="J152" i="13"/>
  <c r="J153" i="13"/>
  <c r="J154" i="13"/>
  <c r="J155" i="13"/>
  <c r="J159" i="13" l="1"/>
  <c r="J161" i="13" s="1"/>
  <c r="D35" i="15" s="1"/>
  <c r="I159" i="13"/>
  <c r="I161" i="13" s="1"/>
  <c r="C35" i="15" s="1"/>
  <c r="H159" i="13"/>
  <c r="I155" i="13"/>
  <c r="H155" i="13"/>
  <c r="I154" i="13"/>
  <c r="H154" i="13"/>
  <c r="I153" i="13"/>
  <c r="H153" i="13"/>
  <c r="I152" i="13"/>
  <c r="H152" i="13"/>
  <c r="I151" i="13"/>
  <c r="H151" i="13"/>
  <c r="J150" i="13"/>
  <c r="I150" i="13"/>
  <c r="I146" i="13"/>
  <c r="H146" i="13"/>
  <c r="I145" i="13"/>
  <c r="H145" i="13"/>
  <c r="I144" i="13"/>
  <c r="H144" i="13"/>
  <c r="J143" i="13"/>
  <c r="I143" i="13"/>
  <c r="H143" i="13"/>
  <c r="H139" i="13"/>
  <c r="H138" i="13"/>
  <c r="H137" i="13"/>
  <c r="H136" i="13"/>
  <c r="H135" i="13"/>
  <c r="I134" i="13"/>
  <c r="H134" i="13"/>
  <c r="H130" i="13"/>
  <c r="H129" i="13"/>
  <c r="I124" i="13"/>
  <c r="H124" i="13"/>
  <c r="J123" i="13"/>
  <c r="I123" i="13"/>
  <c r="H123" i="13"/>
  <c r="E35" i="15" l="1"/>
  <c r="G35" i="15"/>
  <c r="K35" i="15" s="1"/>
  <c r="O35" i="15" s="1"/>
  <c r="J162" i="13"/>
  <c r="J131" i="13"/>
  <c r="D31" i="15" s="1"/>
  <c r="I31" i="15" s="1"/>
  <c r="K159" i="13"/>
  <c r="I125" i="13"/>
  <c r="C30" i="15" s="1"/>
  <c r="J125" i="13"/>
  <c r="D30" i="15" s="1"/>
  <c r="I30" i="15" s="1"/>
  <c r="K124" i="13"/>
  <c r="K134" i="13"/>
  <c r="K153" i="13"/>
  <c r="K154" i="13"/>
  <c r="K129" i="13"/>
  <c r="J147" i="13"/>
  <c r="D33" i="15" s="1"/>
  <c r="I33" i="15" s="1"/>
  <c r="K155" i="13"/>
  <c r="K152" i="13"/>
  <c r="I140" i="13"/>
  <c r="C32" i="15" s="1"/>
  <c r="K146" i="13"/>
  <c r="K128" i="13"/>
  <c r="K145" i="13"/>
  <c r="I156" i="13"/>
  <c r="C34" i="15" s="1"/>
  <c r="K130" i="13"/>
  <c r="I131" i="13"/>
  <c r="C31" i="15" s="1"/>
  <c r="I147" i="13"/>
  <c r="C33" i="15" s="1"/>
  <c r="K151" i="13"/>
  <c r="K144" i="13"/>
  <c r="J156" i="13"/>
  <c r="D34" i="15" s="1"/>
  <c r="I34" i="15" s="1"/>
  <c r="K150" i="13"/>
  <c r="K143" i="13"/>
  <c r="K123" i="13"/>
  <c r="H150" i="13"/>
  <c r="J140" i="13"/>
  <c r="D32" i="15" s="1"/>
  <c r="I32" i="15" s="1"/>
  <c r="I112" i="13"/>
  <c r="I113" i="13"/>
  <c r="I114" i="13"/>
  <c r="I115" i="13"/>
  <c r="H115" i="13"/>
  <c r="H114" i="13"/>
  <c r="H113" i="13"/>
  <c r="H112" i="13"/>
  <c r="G32" i="15" l="1"/>
  <c r="K32" i="15" s="1"/>
  <c r="O32" i="15" s="1"/>
  <c r="E32" i="15"/>
  <c r="G30" i="15"/>
  <c r="K30" i="15" s="1"/>
  <c r="O30" i="15" s="1"/>
  <c r="E30" i="15"/>
  <c r="G33" i="15"/>
  <c r="K33" i="15" s="1"/>
  <c r="O33" i="15" s="1"/>
  <c r="E33" i="15"/>
  <c r="G31" i="15"/>
  <c r="K31" i="15" s="1"/>
  <c r="O31" i="15" s="1"/>
  <c r="E31" i="15"/>
  <c r="G34" i="15"/>
  <c r="K34" i="15" s="1"/>
  <c r="O34" i="15" s="1"/>
  <c r="E34" i="15"/>
  <c r="J132" i="13"/>
  <c r="J126" i="13"/>
  <c r="K115" i="13"/>
  <c r="K114" i="13"/>
  <c r="J148" i="13"/>
  <c r="J141" i="13"/>
  <c r="K113" i="13"/>
  <c r="J157" i="13"/>
  <c r="K112" i="13"/>
  <c r="J116" i="13"/>
  <c r="D28" i="15" s="1"/>
  <c r="I28" i="15" s="1"/>
  <c r="I116" i="13"/>
  <c r="C28" i="15" s="1"/>
  <c r="G28" i="15" l="1"/>
  <c r="K28" i="15" s="1"/>
  <c r="O28" i="15" s="1"/>
  <c r="E28" i="15"/>
  <c r="I107" i="13"/>
  <c r="I108" i="13"/>
  <c r="J71" i="13"/>
  <c r="K108" i="13" l="1"/>
  <c r="K107" i="13"/>
  <c r="E81" i="13" l="1"/>
  <c r="E82" i="13"/>
  <c r="E80" i="13"/>
  <c r="E76" i="13"/>
  <c r="E75" i="13"/>
  <c r="J76" i="13" l="1"/>
  <c r="I76" i="13"/>
  <c r="J82" i="13"/>
  <c r="I82" i="13"/>
  <c r="I81" i="13"/>
  <c r="J81" i="13"/>
  <c r="H81" i="13"/>
  <c r="H80" i="13"/>
  <c r="I80" i="13"/>
  <c r="J80" i="13"/>
  <c r="K81" i="13" l="1"/>
  <c r="K82" i="13"/>
  <c r="K76" i="13"/>
  <c r="K80" i="13"/>
  <c r="I25" i="13"/>
  <c r="J119" i="13"/>
  <c r="I119" i="13"/>
  <c r="H119" i="13"/>
  <c r="J106" i="13"/>
  <c r="I106" i="13"/>
  <c r="H106" i="13"/>
  <c r="H107" i="13"/>
  <c r="H108" i="13"/>
  <c r="I86" i="13"/>
  <c r="I103" i="13" s="1"/>
  <c r="C26" i="15" s="1"/>
  <c r="H86" i="13"/>
  <c r="H82" i="13"/>
  <c r="H75" i="13"/>
  <c r="I75" i="13"/>
  <c r="I77" i="13" s="1"/>
  <c r="C24" i="15" s="1"/>
  <c r="J75" i="13"/>
  <c r="J77" i="13" s="1"/>
  <c r="D24" i="15" s="1"/>
  <c r="I24" i="15" s="1"/>
  <c r="E26" i="15" l="1"/>
  <c r="G26" i="15"/>
  <c r="K26" i="15" s="1"/>
  <c r="O26" i="15" s="1"/>
  <c r="G24" i="15"/>
  <c r="K24" i="15" s="1"/>
  <c r="O24" i="15" s="1"/>
  <c r="E24" i="15"/>
  <c r="K119" i="13"/>
  <c r="K106" i="13"/>
  <c r="J83" i="13"/>
  <c r="D25" i="15" s="1"/>
  <c r="I25" i="15" s="1"/>
  <c r="I83" i="13"/>
  <c r="C25" i="15" s="1"/>
  <c r="I71" i="13"/>
  <c r="I72" i="13" s="1"/>
  <c r="C23" i="15" s="1"/>
  <c r="G23" i="15" l="1"/>
  <c r="K23" i="15" s="1"/>
  <c r="O23" i="15" s="1"/>
  <c r="G25" i="15"/>
  <c r="K25" i="15" s="1"/>
  <c r="O25" i="15" s="1"/>
  <c r="E25" i="15"/>
  <c r="I109" i="13"/>
  <c r="C27" i="15" s="1"/>
  <c r="G27" i="15" s="1"/>
  <c r="K27" i="15" s="1"/>
  <c r="O27" i="15" s="1"/>
  <c r="J109" i="13"/>
  <c r="D27" i="15" s="1"/>
  <c r="K86" i="13"/>
  <c r="J120" i="13"/>
  <c r="D29" i="15" s="1"/>
  <c r="I120" i="13"/>
  <c r="C29" i="15" s="1"/>
  <c r="G29" i="15" s="1"/>
  <c r="K29" i="15" s="1"/>
  <c r="O29" i="15" s="1"/>
  <c r="K75" i="13"/>
  <c r="K71" i="13"/>
  <c r="E29" i="15" l="1"/>
  <c r="I29" i="15"/>
  <c r="E27" i="15"/>
  <c r="I27" i="15"/>
  <c r="J121" i="13"/>
  <c r="J72" i="13" l="1"/>
  <c r="D23" i="15" s="1"/>
  <c r="J78" i="13"/>
  <c r="I23" i="15" l="1"/>
  <c r="E23" i="15"/>
  <c r="J110" i="13"/>
  <c r="J104" i="13" l="1"/>
  <c r="Q40" i="15"/>
  <c r="R40" i="15" l="1"/>
  <c r="Q44" i="15"/>
  <c r="J26" i="13"/>
  <c r="I26" i="13"/>
  <c r="H25" i="13"/>
  <c r="I163" i="13" l="1"/>
  <c r="J27" i="13"/>
  <c r="C17" i="15"/>
  <c r="J164" i="13"/>
  <c r="D17" i="15"/>
  <c r="K25" i="13"/>
  <c r="I35" i="15" l="1"/>
  <c r="J73" i="13" l="1"/>
  <c r="M40" i="15"/>
  <c r="E176" i="13" l="1"/>
  <c r="E182" i="13" s="1"/>
  <c r="M44" i="15" s="1"/>
  <c r="D37" i="15" l="1"/>
  <c r="D40" i="15" s="1"/>
  <c r="I17" i="15"/>
  <c r="I40" i="15" s="1"/>
  <c r="D44" i="15" l="1"/>
  <c r="N40" i="15"/>
  <c r="I44" i="15"/>
  <c r="J40" i="15" l="1"/>
  <c r="G17" i="15" l="1"/>
  <c r="K17" i="15" s="1"/>
  <c r="O17" i="15" s="1"/>
  <c r="E17" i="15" l="1"/>
  <c r="J84" i="13" l="1"/>
  <c r="C37" i="15" l="1"/>
  <c r="K39" i="15"/>
  <c r="I184" i="13"/>
  <c r="I192" i="13" s="1"/>
  <c r="C43" i="15" l="1"/>
  <c r="C39" i="15"/>
  <c r="E41" i="15" s="1"/>
  <c r="K43" i="15"/>
  <c r="M47" i="15" s="1"/>
  <c r="L39" i="15"/>
  <c r="E37" i="15"/>
  <c r="O39" i="15"/>
  <c r="G39" i="15"/>
  <c r="F20" i="15" l="1"/>
  <c r="F28" i="15"/>
  <c r="F18" i="15"/>
  <c r="F22" i="15"/>
  <c r="F24" i="15"/>
  <c r="F25" i="15"/>
  <c r="F26" i="15"/>
  <c r="F19" i="15"/>
  <c r="F35" i="15"/>
  <c r="F21" i="15"/>
  <c r="F23" i="15"/>
  <c r="F27" i="15"/>
  <c r="F32" i="15"/>
  <c r="F29" i="15"/>
  <c r="F31" i="15"/>
  <c r="F30" i="15"/>
  <c r="F33" i="15"/>
  <c r="F34" i="15"/>
  <c r="M48" i="15"/>
  <c r="P39" i="15"/>
  <c r="O43" i="15"/>
  <c r="Q47" i="15" s="1"/>
  <c r="G43" i="15"/>
  <c r="I47" i="15" s="1"/>
  <c r="H39" i="15"/>
  <c r="F17" i="15"/>
  <c r="E45" i="15"/>
  <c r="R47" i="15" s="1"/>
  <c r="N47" i="15" l="1"/>
  <c r="F37" i="15"/>
  <c r="I48" i="15"/>
  <c r="Q48" i="15" s="1"/>
  <c r="J47" i="15"/>
  <c r="J48" i="15" s="1"/>
  <c r="N48" i="15" l="1"/>
  <c r="R48" i="15" s="1"/>
  <c r="J117" i="13"/>
  <c r="J166" i="13"/>
  <c r="J185" i="13" l="1"/>
  <c r="J187" i="13" s="1"/>
  <c r="J193" i="13" l="1"/>
  <c r="J195" i="13" s="1"/>
</calcChain>
</file>

<file path=xl/sharedStrings.xml><?xml version="1.0" encoding="utf-8"?>
<sst xmlns="http://schemas.openxmlformats.org/spreadsheetml/2006/main" count="388" uniqueCount="253">
  <si>
    <t>1.1</t>
  </si>
  <si>
    <t>QTDE.</t>
  </si>
  <si>
    <t>UNID.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</si>
  <si>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</si>
  <si>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</si>
  <si>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</si>
  <si>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</si>
  <si>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</si>
  <si>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</si>
  <si>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</si>
  <si>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TOTAL UNIT. 
(R$)</t>
  </si>
  <si>
    <t>Profissional responsável pelo orçamento:</t>
  </si>
  <si>
    <t>Assinatura</t>
  </si>
  <si>
    <t>Data: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</si>
  <si>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</si>
  <si>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</si>
  <si>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</si>
  <si>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</si>
  <si>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</si>
  <si>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</si>
  <si>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</si>
  <si>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</si>
  <si>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</si>
  <si>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</si>
  <si>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</si>
  <si>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</si>
  <si>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</si>
  <si>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</si>
  <si>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</si>
  <si>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</si>
  <si>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</si>
  <si>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</si>
  <si>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</si>
  <si>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</si>
  <si>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</si>
  <si>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</si>
  <si>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</si>
  <si>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</si>
  <si>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</si>
  <si>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</si>
  <si>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</si>
  <si>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</si>
  <si>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</si>
  <si>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</si>
  <si>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</si>
  <si>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</si>
  <si>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</si>
  <si>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</si>
  <si>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</si>
  <si>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</si>
  <si>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</si>
  <si>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</si>
  <si>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</si>
  <si>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</si>
  <si>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</si>
  <si>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</si>
  <si>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</si>
  <si>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</si>
  <si>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</si>
  <si>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</si>
  <si>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</si>
  <si>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Subtotal</t>
  </si>
  <si>
    <t>m²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</si>
  <si>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</si>
  <si>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</si>
  <si>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</si>
  <si>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</si>
  <si>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</si>
  <si>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</si>
  <si>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</si>
  <si>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</si>
  <si>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</si>
  <si>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</si>
  <si>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</si>
  <si>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</si>
  <si>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 xml:space="preserve">      PARCELA 2</t>
  </si>
  <si>
    <t>SERVIÇOS TÉCNICOS</t>
  </si>
  <si>
    <t xml:space="preserve">ART (Anotação de Responsabilidade Técnica - Valor Mínimo - CREA SC) </t>
  </si>
  <si>
    <t>-</t>
  </si>
  <si>
    <t>FINALIZAÇÃO DE OBRA</t>
  </si>
  <si>
    <t>Limpeza Final da Obra</t>
  </si>
  <si>
    <t>ALVENARIA</t>
  </si>
  <si>
    <t>PAREDES EXTERNAS</t>
  </si>
  <si>
    <t xml:space="preserve">PINTURA </t>
  </si>
  <si>
    <t>INSTALAÇÕES HIDRÁULICAS</t>
  </si>
  <si>
    <t>m</t>
  </si>
  <si>
    <t>Registro gaveta 2"</t>
  </si>
  <si>
    <t>Curva longa ferro galvanizado 90 graus</t>
  </si>
  <si>
    <t>INSTALAÇÕES ELÉTRICAS</t>
  </si>
  <si>
    <t>Quadro de distribuição em PVC</t>
  </si>
  <si>
    <t>Tomada 2P+T 20A</t>
  </si>
  <si>
    <t>ESTRUTURA METÁLICA</t>
  </si>
  <si>
    <t>Tubo aço galvanizado DN 20 mm</t>
  </si>
  <si>
    <t>Tubo aço galvanizado 25 mm</t>
  </si>
  <si>
    <t>Tubo aço galvanizado 40 mm</t>
  </si>
  <si>
    <t>Chapa de aço 2 mm</t>
  </si>
  <si>
    <t>kg</t>
  </si>
  <si>
    <t>IMPERMEABILIZAÇÃO</t>
  </si>
  <si>
    <t>Chapisco aplicado em estrutura de alvenaria sem presença de vãos, com colher de pedreiro</t>
  </si>
  <si>
    <t>Emboço ou massa única em argamassa, com preparo em betoneira, aplicado em fachada sem presença de vãos</t>
  </si>
  <si>
    <t>Pintura com tinta de borracha clorada</t>
  </si>
  <si>
    <t>Alvenaria de vedação de blocos cerâmicos furados na vertical de 19x19x39 cm (antes era 3000 tijolos)</t>
  </si>
  <si>
    <t>Pintura com tinta acrílica</t>
  </si>
  <si>
    <t>Impermeabilização de superfície com argamassa polimérica e reforço com véu de poliéster</t>
  </si>
  <si>
    <t>Adaptador PVC soldável 50 mm</t>
  </si>
  <si>
    <t>Luva PVC soldável 50 mm</t>
  </si>
  <si>
    <t>Tubo de aço galvanizado 50 mm</t>
  </si>
  <si>
    <t>Tê de ferro galvanizado 2"</t>
  </si>
  <si>
    <t>Luminária LED luz branca 50 W</t>
  </si>
  <si>
    <t>Aplicação de fundo selador acrílico, acabamento semibrilho</t>
  </si>
  <si>
    <t>EXTINTORES</t>
  </si>
  <si>
    <r>
      <t>Extintor de incêndio portátil com carga de CO</t>
    </r>
    <r>
      <rPr>
        <sz val="6"/>
        <rFont val="Arial"/>
        <family val="2"/>
      </rPr>
      <t>2</t>
    </r>
    <r>
      <rPr>
        <sz val="9"/>
        <rFont val="Arial"/>
        <family val="2"/>
      </rPr>
      <t xml:space="preserve"> 4 Kg, classe B:C</t>
    </r>
  </si>
  <si>
    <r>
      <t>Extintor de incêndio portátil com carga de CO</t>
    </r>
    <r>
      <rPr>
        <sz val="6"/>
        <rFont val="Arial"/>
        <family val="2"/>
      </rPr>
      <t xml:space="preserve">2  </t>
    </r>
    <r>
      <rPr>
        <sz val="9"/>
        <rFont val="Arial"/>
        <family val="2"/>
      </rPr>
      <t>6Kg, classe B:C</t>
    </r>
  </si>
  <si>
    <t>LUMINÁRIAS DE EMERGÊNCIA</t>
  </si>
  <si>
    <t>Luminária de emergência LED 1400lm 2 farois - similar</t>
  </si>
  <si>
    <t>Luminária de emergência 30 LED's</t>
  </si>
  <si>
    <t>Placa de saída Face única 10w</t>
  </si>
  <si>
    <t xml:space="preserve">ALARME DE INCÊNDIO </t>
  </si>
  <si>
    <t>Central de alarme de incêndio endereçável</t>
  </si>
  <si>
    <t>Acionador manual endereçável IP65</t>
  </si>
  <si>
    <t>Áudio visual enderaçável IP65</t>
  </si>
  <si>
    <t>Cabo de cobre p/ alarme de incêndio blindado 2x1,5mm²</t>
  </si>
  <si>
    <t xml:space="preserve">Detector de fumaça endereçável </t>
  </si>
  <si>
    <t xml:space="preserve">Detector de temperatura endereçável </t>
  </si>
  <si>
    <t xml:space="preserve">INFRA - ALARME DE INCENDIO </t>
  </si>
  <si>
    <t>Tubo PVC vermelho 3/4" rigido (barra c/ 2 metros)</t>
  </si>
  <si>
    <t xml:space="preserve">Luva PVC vermelh0 3/4" rigido </t>
  </si>
  <si>
    <t>Curva PVC vermelho 3/4" rigido</t>
  </si>
  <si>
    <t xml:space="preserve">Condulete PVC vermelho 3/4" c/ tampa e adaptador </t>
  </si>
  <si>
    <t xml:space="preserve">SISTEMA POR HIDRANTES - LIGAÇÃO REDE EXISTENTES </t>
  </si>
  <si>
    <t xml:space="preserve">Tubo de aço galvanizado (tubo c/ 6 metros) </t>
  </si>
  <si>
    <t>Cotovelo 90° aço galvanizado</t>
  </si>
  <si>
    <t>Pintura com tinta acrílica vermelha</t>
  </si>
  <si>
    <t xml:space="preserve">Pintura com tinta de borracha clorada, fundo </t>
  </si>
  <si>
    <t>Válvula de registro 3" aço galvanizado</t>
  </si>
  <si>
    <t>Válvula de retenção 3" aço galvanizado</t>
  </si>
  <si>
    <t>2.1</t>
  </si>
  <si>
    <t>2.2</t>
  </si>
  <si>
    <t>2.4</t>
  </si>
  <si>
    <t>INSTALAÇÕES DO CANTEIRO DE OBRA</t>
  </si>
  <si>
    <t>Limpeza de Terreno</t>
  </si>
  <si>
    <t>Locação/Instalação de Canteiro de Obras</t>
  </si>
  <si>
    <t>un</t>
  </si>
  <si>
    <t>Tapume de fechamento das passagens -  h = 2,20m</t>
  </si>
  <si>
    <t>TERRAPLANAGEM</t>
  </si>
  <si>
    <t>3.1</t>
  </si>
  <si>
    <t>Escavação manual para sapatas e vigas baldrames</t>
  </si>
  <si>
    <t>m³</t>
  </si>
  <si>
    <t>INFRAESTRUTURA - FUNDAÇÃO</t>
  </si>
  <si>
    <t>4.1</t>
  </si>
  <si>
    <t>Regularização e Compactação para sapatas e baldrames</t>
  </si>
  <si>
    <t>4.3</t>
  </si>
  <si>
    <t>Concreto 30 MPa usinado</t>
  </si>
  <si>
    <t>4.4</t>
  </si>
  <si>
    <t>Aço CA-60 5.0 mm cortado e dobrado</t>
  </si>
  <si>
    <t>4.5</t>
  </si>
  <si>
    <t>Aço CA-50 8.0 mm cortado e dobrado</t>
  </si>
  <si>
    <t>4.6</t>
  </si>
  <si>
    <t>Aço CA-50 10.0 mm cortado e dobrado</t>
  </si>
  <si>
    <t>4.7</t>
  </si>
  <si>
    <t>Aço CA-50 12.5 mm cortado e dobrado</t>
  </si>
  <si>
    <t>Maderite rosa para formas de concreto armado</t>
  </si>
  <si>
    <t>SUPRAESTRUTURA - Meio 1, 2 e 3</t>
  </si>
  <si>
    <t>5.1</t>
  </si>
  <si>
    <t>5.2</t>
  </si>
  <si>
    <t>5.3</t>
  </si>
  <si>
    <t>5.4</t>
  </si>
  <si>
    <t>5.5</t>
  </si>
  <si>
    <t>5.6</t>
  </si>
  <si>
    <t>SUPRAESTRUTURA - Fundo e topo caixa; Reservatório</t>
  </si>
  <si>
    <t>6.1</t>
  </si>
  <si>
    <t xml:space="preserve">Escoramento PARA LAJE - 3 m </t>
  </si>
  <si>
    <t>6.2</t>
  </si>
  <si>
    <t>Tábuas guia para escoramento das lajes - 440 cm</t>
  </si>
  <si>
    <t>6.3</t>
  </si>
  <si>
    <t>6.4</t>
  </si>
  <si>
    <t>Aço CA-50 6.3 mm cortado e dobrado</t>
  </si>
  <si>
    <t>6.5</t>
  </si>
  <si>
    <t>6.6</t>
  </si>
  <si>
    <t>6.7</t>
  </si>
  <si>
    <t>6.8</t>
  </si>
  <si>
    <t>6.9</t>
  </si>
  <si>
    <t>Remoção de entulho</t>
  </si>
  <si>
    <t>4.2</t>
  </si>
  <si>
    <t>7.1</t>
  </si>
  <si>
    <t>8.1</t>
  </si>
  <si>
    <t>8.2</t>
  </si>
  <si>
    <t>9.1</t>
  </si>
  <si>
    <t>9.2</t>
  </si>
  <si>
    <t>9.3</t>
  </si>
  <si>
    <t>10.1</t>
  </si>
  <si>
    <t>10.2</t>
  </si>
  <si>
    <t>10.3</t>
  </si>
  <si>
    <t>10.4</t>
  </si>
  <si>
    <t>10.5</t>
  </si>
  <si>
    <t>10.6</t>
  </si>
  <si>
    <t>10.7</t>
  </si>
  <si>
    <t>11.1</t>
  </si>
  <si>
    <t>11.2</t>
  </si>
  <si>
    <t>11.3</t>
  </si>
  <si>
    <t>12.1</t>
  </si>
  <si>
    <t>12.2</t>
  </si>
  <si>
    <t>12.3</t>
  </si>
  <si>
    <t>12.4</t>
  </si>
  <si>
    <t>13.1</t>
  </si>
  <si>
    <t>14.1</t>
  </si>
  <si>
    <t>14.2</t>
  </si>
  <si>
    <t>15.1</t>
  </si>
  <si>
    <t>15.2</t>
  </si>
  <si>
    <t>15.3</t>
  </si>
  <si>
    <t>16.1</t>
  </si>
  <si>
    <t>16.2</t>
  </si>
  <si>
    <t>16.3</t>
  </si>
  <si>
    <t>16.4</t>
  </si>
  <si>
    <t>16.5</t>
  </si>
  <si>
    <t>16.6</t>
  </si>
  <si>
    <t>17.1</t>
  </si>
  <si>
    <t>17.2</t>
  </si>
  <si>
    <t>17.3</t>
  </si>
  <si>
    <t>17.4</t>
  </si>
  <si>
    <t>18.1</t>
  </si>
  <si>
    <t>18.2</t>
  </si>
  <si>
    <t>18.3</t>
  </si>
  <si>
    <t>18.4</t>
  </si>
  <si>
    <t>18.5</t>
  </si>
  <si>
    <t>18.6</t>
  </si>
  <si>
    <t>19.1</t>
  </si>
  <si>
    <t>19.2</t>
  </si>
  <si>
    <t>Execução de escritório de canteiro de obra em chapa de madeira compensada</t>
  </si>
  <si>
    <t>10.8</t>
  </si>
  <si>
    <t>10.9</t>
  </si>
  <si>
    <t>10.10</t>
  </si>
  <si>
    <t>10.11</t>
  </si>
  <si>
    <t>10.12</t>
  </si>
  <si>
    <t>10.13</t>
  </si>
  <si>
    <t>10.14</t>
  </si>
  <si>
    <t>Tubo de aço galvanizado 40 mm</t>
  </si>
  <si>
    <t>Tubo de aço galvanizado 25 mm</t>
  </si>
  <si>
    <t>Escavação manual de vala para tubulação</t>
  </si>
  <si>
    <t>Escavação manual de vala para caixa d'água</t>
  </si>
  <si>
    <t xml:space="preserve">Caixa d'água em poliéster reforçado, 5000L </t>
  </si>
  <si>
    <t>Lastro de concreto magro, espessura 3 cm</t>
  </si>
  <si>
    <t>Recomposição de pavimento em piso intertravado (incluso retirada e colocação do material)</t>
  </si>
  <si>
    <t>Bomba centrífuga trifásica 10 CV</t>
  </si>
  <si>
    <t>Chave de boia automática 15A/250V</t>
  </si>
  <si>
    <t>10.15</t>
  </si>
  <si>
    <t>Quadro de comando para bombas, fornecimento e instalação</t>
  </si>
  <si>
    <t>Cabo pp 4x6mm²</t>
  </si>
  <si>
    <t>10.16</t>
  </si>
  <si>
    <t>10.17</t>
  </si>
  <si>
    <t>PLANILHA ORÇAMENTÁRIA - Execução do reservatório - Sesc Blumenau Vila Nova</t>
  </si>
  <si>
    <t xml:space="preserve">      PARCELA 3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</si>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</sst>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0.000000;[Red]0.0000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sz val="9"/>
      <color rgb="FF000000"/>
      <name val="Arial"/>
      <family val="1"/>
    </font>
    <font>
      <u/>
      <sz val="10"/>
      <name val="Arial"/>
      <family val="2"/>
    </font>
    <font>
      <b/>
      <strike/>
      <sz val="9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  <font>
      <sz val="6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3" tint="0.39997558519241921"/>
      </patternFill>
    </fill>
  </fills>
  <borders count="6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4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5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4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4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375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167" fontId="3" fillId="0" borderId="17" xfId="0" applyNumberFormat="1" applyFont="1" applyBorder="1" applyAlignment="1">
      <alignment horizontal="center" vertical="center" wrapText="1"/>
    </xf>
    <xf numFmtId="167" fontId="3" fillId="0" borderId="18" xfId="0" applyNumberFormat="1" applyFont="1" applyBorder="1" applyAlignment="1">
      <alignment horizontal="center" vertical="center" wrapText="1"/>
    </xf>
    <xf numFmtId="0" fontId="2" fillId="0" borderId="0" xfId="23" applyAlignment="1">
      <alignment horizontal="center" vertical="top"/>
    </xf>
    <xf numFmtId="0" fontId="2" fillId="0" borderId="0" xfId="23"/>
    <xf numFmtId="0" fontId="2" fillId="0" borderId="0" xfId="23" applyAlignment="1">
      <alignment horizontal="center"/>
    </xf>
    <xf numFmtId="166" fontId="2" fillId="0" borderId="0" xfId="23" applyNumberFormat="1"/>
    <xf numFmtId="167" fontId="15" fillId="0" borderId="0" xfId="23" applyNumberFormat="1" applyFont="1"/>
    <xf numFmtId="167" fontId="2" fillId="0" borderId="0" xfId="23" applyNumberFormat="1"/>
    <xf numFmtId="0" fontId="14" fillId="0" borderId="0" xfId="23" applyFont="1" applyAlignment="1">
      <alignment horizontal="left" vertical="top"/>
    </xf>
    <xf numFmtId="49" fontId="2" fillId="0" borderId="0" xfId="23" applyNumberFormat="1"/>
    <xf numFmtId="0" fontId="17" fillId="0" borderId="0" xfId="23" applyFont="1" applyAlignment="1">
      <alignment horizontal="left" vertical="top"/>
    </xf>
    <xf numFmtId="49" fontId="2" fillId="0" borderId="0" xfId="23" applyNumberFormat="1" applyAlignment="1">
      <alignment horizontal="left"/>
    </xf>
    <xf numFmtId="0" fontId="3" fillId="0" borderId="0" xfId="23" applyFont="1"/>
    <xf numFmtId="0" fontId="4" fillId="0" borderId="0" xfId="23" applyFont="1"/>
    <xf numFmtId="0" fontId="18" fillId="0" borderId="0" xfId="23" applyFont="1" applyAlignment="1">
      <alignment horizontal="left" vertical="top"/>
    </xf>
    <xf numFmtId="0" fontId="18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6" fillId="0" borderId="2" xfId="0" applyFont="1" applyBorder="1"/>
    <xf numFmtId="4" fontId="6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0" fontId="6" fillId="3" borderId="51" xfId="0" applyFont="1" applyFill="1" applyBorder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18" fillId="0" borderId="2" xfId="0" applyNumberFormat="1" applyFont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6" fillId="0" borderId="2" xfId="25" applyFont="1" applyBorder="1" applyAlignment="1">
      <alignment horizontal="center" vertical="top"/>
    </xf>
    <xf numFmtId="0" fontId="6" fillId="0" borderId="51" xfId="0" applyFont="1" applyBorder="1" applyAlignment="1">
      <alignment horizontal="left" vertical="top" wrapText="1"/>
    </xf>
    <xf numFmtId="0" fontId="18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18" fillId="0" borderId="2" xfId="0" applyNumberFormat="1" applyFont="1" applyBorder="1" applyAlignment="1">
      <alignment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166" fontId="18" fillId="2" borderId="8" xfId="0" applyNumberFormat="1" applyFont="1" applyFill="1" applyBorder="1" applyAlignment="1">
      <alignment horizontal="center" vertical="center"/>
    </xf>
    <xf numFmtId="0" fontId="18" fillId="2" borderId="2" xfId="0" applyFont="1" applyFill="1" applyBorder="1"/>
    <xf numFmtId="0" fontId="18" fillId="2" borderId="2" xfId="0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 vertical="center"/>
    </xf>
    <xf numFmtId="43" fontId="18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167" fontId="6" fillId="0" borderId="2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18" fillId="0" borderId="2" xfId="0" applyNumberFormat="1" applyFont="1" applyBorder="1"/>
    <xf numFmtId="167" fontId="6" fillId="0" borderId="6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18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top"/>
    </xf>
    <xf numFmtId="0" fontId="6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top"/>
    </xf>
    <xf numFmtId="2" fontId="21" fillId="0" borderId="2" xfId="0" applyNumberFormat="1" applyFont="1" applyBorder="1" applyAlignment="1">
      <alignment horizontal="right" vertical="top"/>
    </xf>
    <xf numFmtId="4" fontId="6" fillId="0" borderId="27" xfId="0" applyNumberFormat="1" applyFont="1" applyBorder="1" applyAlignment="1">
      <alignment horizontal="right" vertical="center"/>
    </xf>
    <xf numFmtId="4" fontId="6" fillId="0" borderId="28" xfId="0" applyNumberFormat="1" applyFont="1" applyBorder="1" applyAlignment="1">
      <alignment horizontal="center" vertical="center"/>
    </xf>
    <xf numFmtId="2" fontId="6" fillId="0" borderId="28" xfId="0" applyNumberFormat="1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right" vertical="top"/>
    </xf>
    <xf numFmtId="4" fontId="6" fillId="0" borderId="30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center" vertical="center"/>
    </xf>
    <xf numFmtId="4" fontId="6" fillId="0" borderId="31" xfId="0" applyNumberFormat="1" applyFont="1" applyBorder="1" applyAlignment="1">
      <alignment horizontal="right" vertical="top"/>
    </xf>
    <xf numFmtId="4" fontId="6" fillId="0" borderId="32" xfId="0" applyNumberFormat="1" applyFont="1" applyBorder="1" applyAlignment="1">
      <alignment horizontal="right" vertical="center"/>
    </xf>
    <xf numFmtId="4" fontId="6" fillId="0" borderId="33" xfId="0" applyNumberFormat="1" applyFont="1" applyBorder="1" applyAlignment="1">
      <alignment horizontal="center" vertical="center"/>
    </xf>
    <xf numFmtId="2" fontId="6" fillId="0" borderId="33" xfId="0" applyNumberFormat="1" applyFont="1" applyBorder="1" applyAlignment="1">
      <alignment horizontal="center" vertical="center"/>
    </xf>
    <xf numFmtId="4" fontId="6" fillId="0" borderId="34" xfId="0" applyNumberFormat="1" applyFont="1" applyBorder="1" applyAlignment="1">
      <alignment horizontal="right" vertical="top"/>
    </xf>
    <xf numFmtId="2" fontId="6" fillId="0" borderId="2" xfId="0" applyNumberFormat="1" applyFont="1" applyBorder="1" applyAlignment="1">
      <alignment horizontal="right" vertical="top"/>
    </xf>
    <xf numFmtId="0" fontId="22" fillId="0" borderId="2" xfId="0" applyFont="1" applyBorder="1" applyAlignment="1">
      <alignment horizontal="right" vertical="top" wrapText="1"/>
    </xf>
    <xf numFmtId="2" fontId="23" fillId="0" borderId="2" xfId="0" applyNumberFormat="1" applyFont="1" applyBorder="1" applyAlignment="1">
      <alignment horizontal="right" vertical="top"/>
    </xf>
    <xf numFmtId="4" fontId="6" fillId="0" borderId="2" xfId="0" applyNumberFormat="1" applyFont="1" applyBorder="1" applyAlignment="1">
      <alignment horizontal="left" vertical="center"/>
    </xf>
    <xf numFmtId="10" fontId="18" fillId="0" borderId="2" xfId="22" applyNumberFormat="1" applyFont="1" applyFill="1" applyBorder="1" applyAlignment="1">
      <alignment horizontal="right" vertical="top"/>
    </xf>
    <xf numFmtId="0" fontId="6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/>
    </xf>
    <xf numFmtId="0" fontId="18" fillId="0" borderId="2" xfId="0" applyFont="1" applyBorder="1" applyAlignment="1">
      <alignment horizontal="right"/>
    </xf>
    <xf numFmtId="0" fontId="18" fillId="0" borderId="2" xfId="0" applyFont="1" applyBorder="1" applyAlignment="1">
      <alignment horizontal="center" vertical="top"/>
    </xf>
    <xf numFmtId="2" fontId="18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18" fillId="2" borderId="8" xfId="0" applyNumberFormat="1" applyFont="1" applyFill="1" applyBorder="1"/>
    <xf numFmtId="0" fontId="18" fillId="2" borderId="2" xfId="0" applyFont="1" applyFill="1" applyBorder="1" applyAlignment="1">
      <alignment horizontal="center" vertical="top"/>
    </xf>
    <xf numFmtId="166" fontId="18" fillId="2" borderId="2" xfId="0" applyNumberFormat="1" applyFont="1" applyFill="1" applyBorder="1" applyAlignment="1">
      <alignment horizontal="right" vertical="top"/>
    </xf>
    <xf numFmtId="167" fontId="18" fillId="2" borderId="2" xfId="0" applyNumberFormat="1" applyFont="1" applyFill="1" applyBorder="1" applyAlignment="1">
      <alignment horizontal="right"/>
    </xf>
    <xf numFmtId="167" fontId="18" fillId="2" borderId="2" xfId="0" applyNumberFormat="1" applyFont="1" applyFill="1" applyBorder="1"/>
    <xf numFmtId="2" fontId="18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Alignment="1">
      <alignment horizontal="right"/>
    </xf>
    <xf numFmtId="0" fontId="6" fillId="0" borderId="37" xfId="0" applyFont="1" applyBorder="1" applyAlignment="1">
      <alignment horizontal="left"/>
    </xf>
    <xf numFmtId="168" fontId="6" fillId="0" borderId="37" xfId="0" applyNumberFormat="1" applyFont="1" applyBorder="1"/>
    <xf numFmtId="167" fontId="6" fillId="0" borderId="37" xfId="0" applyNumberFormat="1" applyFont="1" applyBorder="1"/>
    <xf numFmtId="167" fontId="6" fillId="0" borderId="0" xfId="0" applyNumberFormat="1" applyFont="1"/>
    <xf numFmtId="43" fontId="6" fillId="0" borderId="0" xfId="0" applyNumberFormat="1" applyFont="1"/>
    <xf numFmtId="167" fontId="6" fillId="0" borderId="0" xfId="0" applyNumberFormat="1" applyFont="1" applyAlignment="1">
      <alignment horizontal="left" vertical="center"/>
    </xf>
    <xf numFmtId="166" fontId="6" fillId="0" borderId="37" xfId="0" applyNumberFormat="1" applyFont="1" applyBorder="1"/>
    <xf numFmtId="167" fontId="6" fillId="0" borderId="0" xfId="0" applyNumberFormat="1" applyFont="1" applyAlignment="1">
      <alignment horizontal="right"/>
    </xf>
    <xf numFmtId="0" fontId="1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167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166" fontId="2" fillId="0" borderId="0" xfId="0" applyNumberFormat="1" applyFont="1" applyAlignment="1">
      <alignment horizontal="left" vertical="top"/>
    </xf>
    <xf numFmtId="167" fontId="0" fillId="0" borderId="0" xfId="0" applyNumberForma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4" fontId="24" fillId="0" borderId="0" xfId="0" applyNumberFormat="1" applyFont="1"/>
    <xf numFmtId="0" fontId="6" fillId="0" borderId="51" xfId="26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2" xfId="0" applyFont="1" applyBorder="1"/>
    <xf numFmtId="0" fontId="6" fillId="0" borderId="0" xfId="0" applyFont="1" applyAlignment="1">
      <alignment horizontal="center" vertical="top"/>
    </xf>
    <xf numFmtId="166" fontId="6" fillId="0" borderId="0" xfId="0" applyNumberFormat="1" applyFont="1" applyAlignment="1">
      <alignment horizontal="right" vertical="top"/>
    </xf>
    <xf numFmtId="2" fontId="6" fillId="0" borderId="0" xfId="0" applyNumberFormat="1" applyFont="1"/>
    <xf numFmtId="167" fontId="6" fillId="0" borderId="26" xfId="0" applyNumberFormat="1" applyFont="1" applyBorder="1"/>
    <xf numFmtId="0" fontId="6" fillId="5" borderId="38" xfId="0" applyFont="1" applyFill="1" applyBorder="1" applyAlignment="1">
      <alignment horizontal="center" vertical="top"/>
    </xf>
    <xf numFmtId="0" fontId="18" fillId="5" borderId="35" xfId="0" applyFont="1" applyFill="1" applyBorder="1"/>
    <xf numFmtId="0" fontId="6" fillId="5" borderId="35" xfId="0" applyFont="1" applyFill="1" applyBorder="1" applyAlignment="1">
      <alignment horizontal="center" vertical="top"/>
    </xf>
    <xf numFmtId="166" fontId="6" fillId="5" borderId="35" xfId="0" applyNumberFormat="1" applyFont="1" applyFill="1" applyBorder="1" applyAlignment="1">
      <alignment horizontal="right" vertical="top"/>
    </xf>
    <xf numFmtId="167" fontId="6" fillId="5" borderId="35" xfId="0" applyNumberFormat="1" applyFont="1" applyFill="1" applyBorder="1" applyAlignment="1">
      <alignment horizontal="right"/>
    </xf>
    <xf numFmtId="167" fontId="6" fillId="5" borderId="35" xfId="0" applyNumberFormat="1" applyFont="1" applyFill="1" applyBorder="1"/>
    <xf numFmtId="2" fontId="6" fillId="5" borderId="35" xfId="0" applyNumberFormat="1" applyFont="1" applyFill="1" applyBorder="1"/>
    <xf numFmtId="167" fontId="18" fillId="5" borderId="35" xfId="0" applyNumberFormat="1" applyFont="1" applyFill="1" applyBorder="1"/>
    <xf numFmtId="167" fontId="6" fillId="5" borderId="36" xfId="0" applyNumberFormat="1" applyFont="1" applyFill="1" applyBorder="1"/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/>
    <xf numFmtId="0" fontId="6" fillId="0" borderId="49" xfId="0" applyFont="1" applyBorder="1" applyAlignment="1">
      <alignment horizontal="center" vertical="center"/>
    </xf>
    <xf numFmtId="166" fontId="6" fillId="0" borderId="49" xfId="0" applyNumberFormat="1" applyFont="1" applyBorder="1" applyAlignment="1">
      <alignment horizontal="center" vertical="center"/>
    </xf>
    <xf numFmtId="167" fontId="6" fillId="0" borderId="49" xfId="0" applyNumberFormat="1" applyFont="1" applyBorder="1" applyAlignment="1">
      <alignment horizontal="center" vertical="center"/>
    </xf>
    <xf numFmtId="43" fontId="6" fillId="0" borderId="49" xfId="0" applyNumberFormat="1" applyFont="1" applyBorder="1" applyAlignment="1">
      <alignment horizontal="center" vertical="center"/>
    </xf>
    <xf numFmtId="167" fontId="6" fillId="0" borderId="50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4" fontId="19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27" fillId="0" borderId="0" xfId="23" applyFont="1"/>
    <xf numFmtId="0" fontId="2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8" fillId="0" borderId="38" xfId="23" applyFont="1" applyBorder="1" applyAlignment="1">
      <alignment horizontal="center" vertical="top"/>
    </xf>
    <xf numFmtId="0" fontId="18" fillId="0" borderId="35" xfId="23" applyFont="1" applyBorder="1"/>
    <xf numFmtId="0" fontId="18" fillId="0" borderId="35" xfId="23" applyFont="1" applyBorder="1" applyAlignment="1">
      <alignment horizontal="center"/>
    </xf>
    <xf numFmtId="0" fontId="18" fillId="0" borderId="39" xfId="23" applyFont="1" applyBorder="1" applyAlignment="1">
      <alignment horizontal="center"/>
    </xf>
    <xf numFmtId="167" fontId="18" fillId="0" borderId="38" xfId="23" applyNumberFormat="1" applyFont="1" applyBorder="1"/>
    <xf numFmtId="167" fontId="18" fillId="0" borderId="35" xfId="23" applyNumberFormat="1" applyFont="1" applyBorder="1"/>
    <xf numFmtId="167" fontId="18" fillId="0" borderId="36" xfId="23" applyNumberFormat="1" applyFont="1" applyBorder="1"/>
    <xf numFmtId="0" fontId="18" fillId="0" borderId="0" xfId="23" applyFont="1"/>
    <xf numFmtId="0" fontId="18" fillId="0" borderId="8" xfId="23" applyFont="1" applyBorder="1" applyAlignment="1">
      <alignment horizontal="center" vertical="top"/>
    </xf>
    <xf numFmtId="0" fontId="18" fillId="0" borderId="2" xfId="23" applyFont="1" applyBorder="1"/>
    <xf numFmtId="0" fontId="18" fillId="0" borderId="2" xfId="23" applyFont="1" applyBorder="1" applyAlignment="1">
      <alignment horizontal="center"/>
    </xf>
    <xf numFmtId="0" fontId="18" fillId="0" borderId="23" xfId="23" applyFont="1" applyBorder="1" applyAlignment="1">
      <alignment horizontal="center"/>
    </xf>
    <xf numFmtId="167" fontId="18" fillId="0" borderId="25" xfId="23" applyNumberFormat="1" applyFont="1" applyBorder="1" applyAlignment="1">
      <alignment horizontal="left"/>
    </xf>
    <xf numFmtId="167" fontId="18" fillId="0" borderId="23" xfId="23" applyNumberFormat="1" applyFont="1" applyBorder="1" applyAlignment="1">
      <alignment horizontal="left"/>
    </xf>
    <xf numFmtId="167" fontId="18" fillId="0" borderId="23" xfId="23" applyNumberFormat="1" applyFont="1" applyBorder="1"/>
    <xf numFmtId="167" fontId="18" fillId="0" borderId="24" xfId="23" applyNumberFormat="1" applyFont="1" applyBorder="1"/>
    <xf numFmtId="0" fontId="18" fillId="0" borderId="40" xfId="23" applyFont="1" applyBorder="1" applyAlignment="1">
      <alignment horizontal="center"/>
    </xf>
    <xf numFmtId="0" fontId="18" fillId="0" borderId="29" xfId="23" applyFont="1" applyBorder="1" applyAlignment="1">
      <alignment horizontal="center"/>
    </xf>
    <xf numFmtId="167" fontId="18" fillId="0" borderId="8" xfId="23" applyNumberFormat="1" applyFont="1" applyBorder="1" applyAlignment="1">
      <alignment horizontal="left"/>
    </xf>
    <xf numFmtId="167" fontId="18" fillId="0" borderId="2" xfId="23" applyNumberFormat="1" applyFont="1" applyBorder="1" applyAlignment="1">
      <alignment horizontal="center" vertical="center" wrapText="1"/>
    </xf>
    <xf numFmtId="167" fontId="18" fillId="0" borderId="2" xfId="23" applyNumberFormat="1" applyFont="1" applyBorder="1" applyAlignment="1">
      <alignment horizontal="left"/>
    </xf>
    <xf numFmtId="167" fontId="18" fillId="0" borderId="6" xfId="23" applyNumberFormat="1" applyFont="1" applyBorder="1" applyAlignment="1">
      <alignment horizontal="center" vertical="center" wrapText="1"/>
    </xf>
    <xf numFmtId="0" fontId="18" fillId="0" borderId="5" xfId="23" applyFont="1" applyBorder="1" applyAlignment="1">
      <alignment horizontal="center" vertical="center" wrapText="1"/>
    </xf>
    <xf numFmtId="0" fontId="18" fillId="0" borderId="41" xfId="23" applyFont="1" applyBorder="1" applyAlignment="1">
      <alignment vertical="center" wrapText="1"/>
    </xf>
    <xf numFmtId="167" fontId="18" fillId="0" borderId="3" xfId="23" applyNumberFormat="1" applyFont="1" applyBorder="1" applyAlignment="1">
      <alignment horizontal="center" vertical="center" wrapText="1"/>
    </xf>
    <xf numFmtId="167" fontId="18" fillId="0" borderId="41" xfId="23" applyNumberFormat="1" applyFont="1" applyBorder="1" applyAlignment="1">
      <alignment horizontal="center" vertical="center" wrapText="1"/>
    </xf>
    <xf numFmtId="167" fontId="18" fillId="0" borderId="4" xfId="23" applyNumberFormat="1" applyFont="1" applyBorder="1" applyAlignment="1">
      <alignment horizontal="center" vertical="center" wrapText="1"/>
    </xf>
    <xf numFmtId="167" fontId="18" fillId="0" borderId="5" xfId="23" applyNumberFormat="1" applyFont="1" applyBorder="1" applyAlignment="1">
      <alignment horizontal="center" vertical="center" wrapText="1"/>
    </xf>
    <xf numFmtId="167" fontId="28" fillId="0" borderId="3" xfId="23" applyNumberFormat="1" applyFont="1" applyBorder="1" applyAlignment="1">
      <alignment horizontal="center" vertical="center" wrapText="1"/>
    </xf>
    <xf numFmtId="0" fontId="18" fillId="0" borderId="42" xfId="23" applyFont="1" applyBorder="1" applyAlignment="1">
      <alignment horizontal="center" vertical="top" wrapText="1"/>
    </xf>
    <xf numFmtId="0" fontId="18" fillId="0" borderId="7" xfId="23" applyFont="1" applyBorder="1" applyAlignment="1">
      <alignment vertical="center" wrapText="1"/>
    </xf>
    <xf numFmtId="0" fontId="18" fillId="0" borderId="30" xfId="23" applyFont="1" applyBorder="1" applyAlignment="1">
      <alignment horizontal="center" vertical="center" wrapText="1"/>
    </xf>
    <xf numFmtId="0" fontId="18" fillId="0" borderId="0" xfId="23" applyFont="1" applyAlignment="1">
      <alignment horizontal="center" vertical="center" wrapText="1"/>
    </xf>
    <xf numFmtId="167" fontId="18" fillId="0" borderId="42" xfId="23" applyNumberFormat="1" applyFont="1" applyBorder="1" applyAlignment="1">
      <alignment horizontal="center" vertical="center" wrapText="1"/>
    </xf>
    <xf numFmtId="167" fontId="28" fillId="0" borderId="43" xfId="23" applyNumberFormat="1" applyFont="1" applyBorder="1" applyAlignment="1">
      <alignment horizontal="center" vertical="center" wrapText="1"/>
    </xf>
    <xf numFmtId="167" fontId="18" fillId="0" borderId="43" xfId="23" applyNumberFormat="1" applyFont="1" applyBorder="1" applyAlignment="1">
      <alignment horizontal="center" vertical="center" wrapText="1"/>
    </xf>
    <xf numFmtId="167" fontId="18" fillId="0" borderId="44" xfId="23" applyNumberFormat="1" applyFont="1" applyBorder="1" applyAlignment="1">
      <alignment horizontal="center" vertical="center" wrapText="1"/>
    </xf>
    <xf numFmtId="0" fontId="18" fillId="0" borderId="38" xfId="23" applyFont="1" applyBorder="1" applyAlignment="1">
      <alignment horizontal="center" vertical="top" wrapText="1"/>
    </xf>
    <xf numFmtId="4" fontId="19" fillId="0" borderId="2" xfId="23" applyNumberFormat="1" applyFont="1" applyBorder="1" applyAlignment="1">
      <alignment horizontal="left" vertical="top"/>
    </xf>
    <xf numFmtId="167" fontId="6" fillId="0" borderId="35" xfId="23" applyNumberFormat="1" applyFont="1" applyBorder="1" applyAlignment="1">
      <alignment vertical="center" wrapText="1"/>
    </xf>
    <xf numFmtId="4" fontId="6" fillId="0" borderId="35" xfId="23" applyNumberFormat="1" applyFont="1" applyBorder="1" applyAlignment="1">
      <alignment horizontal="right" vertical="top"/>
    </xf>
    <xf numFmtId="167" fontId="6" fillId="0" borderId="36" xfId="23" applyNumberFormat="1" applyFont="1" applyBorder="1" applyAlignment="1">
      <alignment vertical="center" wrapText="1"/>
    </xf>
    <xf numFmtId="167" fontId="6" fillId="0" borderId="38" xfId="23" applyNumberFormat="1" applyFont="1" applyBorder="1" applyAlignment="1">
      <alignment vertical="center" wrapText="1"/>
    </xf>
    <xf numFmtId="10" fontId="6" fillId="0" borderId="35" xfId="24" applyNumberFormat="1" applyFont="1" applyFill="1" applyBorder="1" applyAlignment="1">
      <alignment vertical="center" wrapText="1"/>
    </xf>
    <xf numFmtId="10" fontId="6" fillId="0" borderId="36" xfId="24" applyNumberFormat="1" applyFont="1" applyFill="1" applyBorder="1" applyAlignment="1">
      <alignment vertical="center" wrapText="1"/>
    </xf>
    <xf numFmtId="4" fontId="19" fillId="0" borderId="2" xfId="23" applyNumberFormat="1" applyFont="1" applyBorder="1" applyAlignment="1">
      <alignment horizontal="right" vertical="top"/>
    </xf>
    <xf numFmtId="167" fontId="6" fillId="0" borderId="12" xfId="23" applyNumberFormat="1" applyFont="1" applyBorder="1" applyAlignment="1">
      <alignment vertical="center" wrapText="1"/>
    </xf>
    <xf numFmtId="167" fontId="6" fillId="0" borderId="8" xfId="23" applyNumberFormat="1" applyFont="1" applyBorder="1" applyAlignment="1">
      <alignment vertical="center" wrapText="1"/>
    </xf>
    <xf numFmtId="10" fontId="6" fillId="0" borderId="2" xfId="24" applyNumberFormat="1" applyFont="1" applyFill="1" applyBorder="1" applyAlignment="1">
      <alignment horizontal="right" vertical="top"/>
    </xf>
    <xf numFmtId="167" fontId="6" fillId="0" borderId="2" xfId="23" applyNumberFormat="1" applyFont="1" applyBorder="1" applyAlignment="1">
      <alignment vertical="center" wrapText="1"/>
    </xf>
    <xf numFmtId="10" fontId="6" fillId="0" borderId="6" xfId="24" applyNumberFormat="1" applyFont="1" applyFill="1" applyBorder="1" applyAlignment="1">
      <alignment horizontal="right" vertical="top"/>
    </xf>
    <xf numFmtId="0" fontId="19" fillId="0" borderId="2" xfId="23" applyFont="1" applyBorder="1" applyAlignment="1">
      <alignment horizontal="left" vertical="top" wrapText="1"/>
    </xf>
    <xf numFmtId="4" fontId="19" fillId="0" borderId="10" xfId="23" applyNumberFormat="1" applyFont="1" applyBorder="1" applyAlignment="1">
      <alignment horizontal="right" vertical="top"/>
    </xf>
    <xf numFmtId="4" fontId="19" fillId="0" borderId="8" xfId="23" applyNumberFormat="1" applyFont="1" applyBorder="1" applyAlignment="1">
      <alignment horizontal="right" vertical="top"/>
    </xf>
    <xf numFmtId="9" fontId="19" fillId="0" borderId="2" xfId="24" applyFont="1" applyFill="1" applyBorder="1" applyAlignment="1">
      <alignment horizontal="right" vertical="top"/>
    </xf>
    <xf numFmtId="9" fontId="19" fillId="0" borderId="6" xfId="24" applyFont="1" applyFill="1" applyBorder="1" applyAlignment="1">
      <alignment horizontal="right" vertical="top"/>
    </xf>
    <xf numFmtId="0" fontId="6" fillId="0" borderId="0" xfId="23" applyFont="1"/>
    <xf numFmtId="0" fontId="18" fillId="0" borderId="8" xfId="23" applyFont="1" applyBorder="1" applyAlignment="1">
      <alignment vertical="top"/>
    </xf>
    <xf numFmtId="0" fontId="18" fillId="2" borderId="2" xfId="23" applyFont="1" applyFill="1" applyBorder="1"/>
    <xf numFmtId="167" fontId="18" fillId="2" borderId="10" xfId="23" applyNumberFormat="1" applyFont="1" applyFill="1" applyBorder="1" applyAlignment="1">
      <alignment horizontal="right"/>
    </xf>
    <xf numFmtId="167" fontId="18" fillId="2" borderId="23" xfId="23" applyNumberFormat="1" applyFont="1" applyFill="1" applyBorder="1" applyAlignment="1">
      <alignment horizontal="center"/>
    </xf>
    <xf numFmtId="4" fontId="19" fillId="0" borderId="6" xfId="23" applyNumberFormat="1" applyFont="1" applyBorder="1" applyAlignment="1">
      <alignment horizontal="right" vertical="top"/>
    </xf>
    <xf numFmtId="0" fontId="6" fillId="0" borderId="8" xfId="23" applyFont="1" applyBorder="1" applyAlignment="1">
      <alignment vertical="top"/>
    </xf>
    <xf numFmtId="0" fontId="6" fillId="0" borderId="10" xfId="23" applyFont="1" applyBorder="1" applyAlignment="1">
      <alignment horizontal="center"/>
    </xf>
    <xf numFmtId="0" fontId="6" fillId="0" borderId="23" xfId="23" applyFont="1" applyBorder="1" applyAlignment="1">
      <alignment horizontal="center"/>
    </xf>
    <xf numFmtId="167" fontId="6" fillId="0" borderId="8" xfId="23" applyNumberFormat="1" applyFont="1" applyBorder="1"/>
    <xf numFmtId="167" fontId="6" fillId="0" borderId="2" xfId="23" applyNumberFormat="1" applyFont="1" applyBorder="1"/>
    <xf numFmtId="167" fontId="18" fillId="0" borderId="2" xfId="23" applyNumberFormat="1" applyFont="1" applyBorder="1"/>
    <xf numFmtId="10" fontId="18" fillId="0" borderId="6" xfId="24" applyNumberFormat="1" applyFont="1" applyFill="1" applyBorder="1"/>
    <xf numFmtId="167" fontId="18" fillId="2" borderId="8" xfId="23" applyNumberFormat="1" applyFont="1" applyFill="1" applyBorder="1"/>
    <xf numFmtId="10" fontId="18" fillId="2" borderId="2" xfId="24" applyNumberFormat="1" applyFont="1" applyFill="1" applyBorder="1"/>
    <xf numFmtId="167" fontId="6" fillId="0" borderId="6" xfId="23" applyNumberFormat="1" applyFont="1" applyBorder="1"/>
    <xf numFmtId="167" fontId="18" fillId="2" borderId="2" xfId="23" applyNumberFormat="1" applyFont="1" applyFill="1" applyBorder="1"/>
    <xf numFmtId="10" fontId="18" fillId="2" borderId="6" xfId="24" applyNumberFormat="1" applyFont="1" applyFill="1" applyBorder="1"/>
    <xf numFmtId="167" fontId="6" fillId="0" borderId="10" xfId="23" applyNumberFormat="1" applyFont="1" applyBorder="1"/>
    <xf numFmtId="0" fontId="6" fillId="0" borderId="45" xfId="23" applyFont="1" applyBorder="1" applyAlignment="1">
      <alignment vertical="top"/>
    </xf>
    <xf numFmtId="0" fontId="18" fillId="0" borderId="40" xfId="23" applyFont="1" applyBorder="1"/>
    <xf numFmtId="0" fontId="6" fillId="0" borderId="28" xfId="23" applyFont="1" applyBorder="1" applyAlignment="1">
      <alignment horizontal="center"/>
    </xf>
    <xf numFmtId="167" fontId="6" fillId="0" borderId="45" xfId="23" applyNumberFormat="1" applyFont="1" applyBorder="1"/>
    <xf numFmtId="167" fontId="6" fillId="0" borderId="40" xfId="23" applyNumberFormat="1" applyFont="1" applyBorder="1"/>
    <xf numFmtId="167" fontId="18" fillId="0" borderId="40" xfId="23" applyNumberFormat="1" applyFont="1" applyBorder="1"/>
    <xf numFmtId="10" fontId="18" fillId="0" borderId="46" xfId="24" applyNumberFormat="1" applyFont="1" applyFill="1" applyBorder="1"/>
    <xf numFmtId="0" fontId="6" fillId="0" borderId="27" xfId="23" applyFont="1" applyBorder="1" applyAlignment="1">
      <alignment horizontal="center"/>
    </xf>
    <xf numFmtId="167" fontId="18" fillId="0" borderId="45" xfId="23" applyNumberFormat="1" applyFont="1" applyBorder="1"/>
    <xf numFmtId="0" fontId="6" fillId="0" borderId="5" xfId="23" applyFont="1" applyBorder="1" applyAlignment="1">
      <alignment horizontal="center" vertical="top"/>
    </xf>
    <xf numFmtId="0" fontId="6" fillId="0" borderId="3" xfId="23" applyFont="1" applyBorder="1"/>
    <xf numFmtId="0" fontId="6" fillId="0" borderId="41" xfId="23" applyFont="1" applyBorder="1" applyAlignment="1">
      <alignment horizontal="center"/>
    </xf>
    <xf numFmtId="0" fontId="6" fillId="0" borderId="47" xfId="23" applyFont="1" applyBorder="1" applyAlignment="1">
      <alignment horizontal="center"/>
    </xf>
    <xf numFmtId="167" fontId="6" fillId="0" borderId="5" xfId="23" applyNumberFormat="1" applyFont="1" applyBorder="1"/>
    <xf numFmtId="167" fontId="6" fillId="0" borderId="3" xfId="23" applyNumberFormat="1" applyFont="1" applyBorder="1"/>
    <xf numFmtId="167" fontId="6" fillId="0" borderId="4" xfId="23" applyNumberFormat="1" applyFont="1" applyBorder="1"/>
    <xf numFmtId="0" fontId="6" fillId="0" borderId="0" xfId="23" applyFont="1" applyAlignment="1">
      <alignment horizontal="center" vertical="top"/>
    </xf>
    <xf numFmtId="0" fontId="6" fillId="0" borderId="0" xfId="23" applyFont="1" applyAlignment="1">
      <alignment horizontal="center"/>
    </xf>
    <xf numFmtId="167" fontId="6" fillId="0" borderId="0" xfId="23" applyNumberFormat="1" applyFont="1"/>
    <xf numFmtId="167" fontId="6" fillId="0" borderId="0" xfId="23" applyNumberFormat="1" applyFont="1" applyAlignment="1">
      <alignment horizontal="right"/>
    </xf>
    <xf numFmtId="0" fontId="6" fillId="0" borderId="21" xfId="23" applyFont="1" applyBorder="1" applyAlignment="1">
      <alignment horizontal="center"/>
    </xf>
    <xf numFmtId="166" fontId="6" fillId="0" borderId="21" xfId="23" applyNumberFormat="1" applyFont="1" applyBorder="1"/>
    <xf numFmtId="167" fontId="6" fillId="0" borderId="21" xfId="23" applyNumberFormat="1" applyFont="1" applyBorder="1"/>
    <xf numFmtId="49" fontId="6" fillId="0" borderId="0" xfId="23" applyNumberFormat="1" applyFont="1"/>
    <xf numFmtId="0" fontId="6" fillId="0" borderId="0" xfId="23" applyFont="1" applyAlignment="1">
      <alignment horizontal="right"/>
    </xf>
    <xf numFmtId="0" fontId="6" fillId="0" borderId="37" xfId="23" applyFont="1" applyBorder="1" applyAlignment="1">
      <alignment horizontal="center"/>
    </xf>
    <xf numFmtId="168" fontId="6" fillId="0" borderId="37" xfId="23" applyNumberFormat="1" applyFont="1" applyBorder="1"/>
    <xf numFmtId="167" fontId="6" fillId="0" borderId="37" xfId="23" applyNumberFormat="1" applyFont="1" applyBorder="1"/>
    <xf numFmtId="166" fontId="6" fillId="0" borderId="37" xfId="23" applyNumberFormat="1" applyFont="1" applyBorder="1"/>
    <xf numFmtId="49" fontId="6" fillId="0" borderId="0" xfId="23" applyNumberFormat="1" applyFont="1" applyAlignment="1">
      <alignment horizontal="left"/>
    </xf>
    <xf numFmtId="167" fontId="6" fillId="0" borderId="16" xfId="23" applyNumberFormat="1" applyFont="1" applyBorder="1"/>
    <xf numFmtId="167" fontId="6" fillId="0" borderId="16" xfId="23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2" borderId="56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 wrapText="1"/>
    </xf>
    <xf numFmtId="0" fontId="6" fillId="7" borderId="51" xfId="0" applyFont="1" applyFill="1" applyBorder="1" applyAlignment="1">
      <alignment horizontal="center" vertical="top"/>
    </xf>
    <xf numFmtId="2" fontId="6" fillId="3" borderId="51" xfId="0" applyNumberFormat="1" applyFont="1" applyFill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4" fillId="0" borderId="57" xfId="0" applyFont="1" applyBorder="1" applyAlignment="1">
      <alignment horizontal="left"/>
    </xf>
    <xf numFmtId="0" fontId="4" fillId="0" borderId="25" xfId="0" applyFont="1" applyBorder="1" applyAlignment="1">
      <alignment horizontal="center" vertical="center" wrapText="1"/>
    </xf>
    <xf numFmtId="0" fontId="18" fillId="6" borderId="54" xfId="0" applyFont="1" applyFill="1" applyBorder="1" applyAlignment="1">
      <alignment horizontal="center" vertical="center"/>
    </xf>
    <xf numFmtId="4" fontId="19" fillId="6" borderId="2" xfId="0" applyNumberFormat="1" applyFont="1" applyFill="1" applyBorder="1" applyAlignment="1">
      <alignment horizontal="center" vertical="center"/>
    </xf>
    <xf numFmtId="4" fontId="19" fillId="6" borderId="2" xfId="0" applyNumberFormat="1" applyFont="1" applyFill="1" applyBorder="1" applyAlignment="1">
      <alignment horizontal="right" vertical="center"/>
    </xf>
    <xf numFmtId="4" fontId="6" fillId="6" borderId="6" xfId="0" applyNumberFormat="1" applyFont="1" applyFill="1" applyBorder="1" applyAlignment="1">
      <alignment horizontal="right" vertical="center"/>
    </xf>
    <xf numFmtId="0" fontId="18" fillId="6" borderId="51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left" vertical="top" wrapText="1"/>
    </xf>
    <xf numFmtId="0" fontId="26" fillId="0" borderId="51" xfId="0" applyFont="1" applyBorder="1" applyAlignment="1">
      <alignment horizontal="left" vertical="top" wrapText="1"/>
    </xf>
    <xf numFmtId="0" fontId="6" fillId="7" borderId="51" xfId="0" applyFont="1" applyFill="1" applyBorder="1" applyAlignment="1">
      <alignment horizontal="center" vertical="center"/>
    </xf>
    <xf numFmtId="4" fontId="6" fillId="7" borderId="2" xfId="0" applyNumberFormat="1" applyFont="1" applyFill="1" applyBorder="1" applyAlignment="1">
      <alignment horizontal="right" vertical="center"/>
    </xf>
    <xf numFmtId="2" fontId="6" fillId="7" borderId="2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0" fontId="6" fillId="8" borderId="2" xfId="0" applyFont="1" applyFill="1" applyBorder="1" applyAlignment="1">
      <alignment horizontal="center" vertical="center"/>
    </xf>
    <xf numFmtId="4" fontId="6" fillId="8" borderId="10" xfId="0" applyNumberFormat="1" applyFont="1" applyFill="1" applyBorder="1" applyAlignment="1">
      <alignment horizontal="center" vertical="center"/>
    </xf>
    <xf numFmtId="4" fontId="6" fillId="8" borderId="2" xfId="0" applyNumberFormat="1" applyFont="1" applyFill="1" applyBorder="1" applyAlignment="1">
      <alignment horizontal="center" vertical="center"/>
    </xf>
    <xf numFmtId="43" fontId="6" fillId="8" borderId="2" xfId="0" applyNumberFormat="1" applyFont="1" applyFill="1" applyBorder="1" applyAlignment="1">
      <alignment horizontal="right" vertical="center"/>
    </xf>
    <xf numFmtId="4" fontId="18" fillId="6" borderId="2" xfId="0" applyNumberFormat="1" applyFont="1" applyFill="1" applyBorder="1" applyAlignment="1">
      <alignment horizontal="right" vertical="center"/>
    </xf>
    <xf numFmtId="4" fontId="6" fillId="8" borderId="6" xfId="0" applyNumberFormat="1" applyFont="1" applyFill="1" applyBorder="1" applyAlignment="1">
      <alignment horizontal="center" vertical="center"/>
    </xf>
    <xf numFmtId="0" fontId="18" fillId="8" borderId="34" xfId="0" applyFont="1" applyFill="1" applyBorder="1"/>
    <xf numFmtId="4" fontId="19" fillId="0" borderId="2" xfId="0" applyNumberFormat="1" applyFont="1" applyFill="1" applyBorder="1" applyAlignment="1">
      <alignment horizontal="right" vertical="center"/>
    </xf>
    <xf numFmtId="0" fontId="6" fillId="0" borderId="5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top" wrapText="1"/>
    </xf>
    <xf numFmtId="4" fontId="6" fillId="0" borderId="2" xfId="0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0" fontId="6" fillId="0" borderId="58" xfId="0" applyFont="1" applyBorder="1" applyAlignment="1">
      <alignment horizontal="center" vertical="center"/>
    </xf>
    <xf numFmtId="0" fontId="18" fillId="0" borderId="9" xfId="0" applyFont="1" applyBorder="1"/>
    <xf numFmtId="0" fontId="6" fillId="0" borderId="9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167" fontId="18" fillId="0" borderId="9" xfId="0" applyNumberFormat="1" applyFont="1" applyBorder="1" applyAlignment="1">
      <alignment vertical="center"/>
    </xf>
    <xf numFmtId="167" fontId="6" fillId="0" borderId="9" xfId="0" applyNumberFormat="1" applyFont="1" applyBorder="1" applyAlignment="1">
      <alignment horizontal="right" vertical="center"/>
    </xf>
    <xf numFmtId="167" fontId="6" fillId="0" borderId="12" xfId="0" applyNumberFormat="1" applyFont="1" applyBorder="1" applyAlignment="1">
      <alignment vertical="center"/>
    </xf>
    <xf numFmtId="2" fontId="6" fillId="3" borderId="59" xfId="0" applyNumberFormat="1" applyFont="1" applyFill="1" applyBorder="1" applyAlignment="1">
      <alignment horizontal="center" vertical="center"/>
    </xf>
    <xf numFmtId="0" fontId="6" fillId="3" borderId="59" xfId="0" applyFont="1" applyFill="1" applyBorder="1"/>
    <xf numFmtId="0" fontId="6" fillId="3" borderId="3" xfId="0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43" fontId="6" fillId="3" borderId="3" xfId="0" applyNumberFormat="1" applyFont="1" applyFill="1" applyBorder="1" applyAlignment="1">
      <alignment horizontal="right" vertical="center"/>
    </xf>
    <xf numFmtId="4" fontId="18" fillId="0" borderId="3" xfId="0" applyNumberFormat="1" applyFont="1" applyBorder="1" applyAlignment="1">
      <alignment horizontal="right" vertical="center"/>
    </xf>
    <xf numFmtId="4" fontId="6" fillId="3" borderId="4" xfId="0" applyNumberFormat="1" applyFont="1" applyFill="1" applyBorder="1" applyAlignment="1">
      <alignment horizontal="center" vertical="center"/>
    </xf>
    <xf numFmtId="4" fontId="19" fillId="0" borderId="2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26" fillId="0" borderId="51" xfId="0" applyFont="1" applyFill="1" applyBorder="1" applyAlignment="1">
      <alignment horizontal="left" vertical="top" wrapText="1"/>
    </xf>
    <xf numFmtId="4" fontId="19" fillId="7" borderId="2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6" fillId="7" borderId="34" xfId="0" applyFont="1" applyFill="1" applyBorder="1" applyAlignment="1">
      <alignment horizontal="center" vertical="center" wrapText="1"/>
    </xf>
    <xf numFmtId="167" fontId="6" fillId="7" borderId="6" xfId="0" applyNumberFormat="1" applyFont="1" applyFill="1" applyBorder="1" applyAlignment="1">
      <alignment horizontal="right" vertical="center"/>
    </xf>
    <xf numFmtId="0" fontId="3" fillId="0" borderId="55" xfId="0" applyFont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vertical="center"/>
    </xf>
    <xf numFmtId="0" fontId="6" fillId="0" borderId="51" xfId="26" applyFont="1" applyFill="1" applyBorder="1" applyAlignment="1">
      <alignment horizontal="left" vertical="top" wrapText="1"/>
    </xf>
    <xf numFmtId="0" fontId="6" fillId="0" borderId="51" xfId="0" applyFont="1" applyFill="1" applyBorder="1" applyAlignment="1">
      <alignment horizontal="center" vertical="top"/>
    </xf>
    <xf numFmtId="2" fontId="3" fillId="0" borderId="0" xfId="0" applyNumberFormat="1" applyFont="1" applyAlignment="1">
      <alignment vertical="center"/>
    </xf>
    <xf numFmtId="0" fontId="26" fillId="0" borderId="2" xfId="0" applyFont="1" applyFill="1" applyBorder="1" applyAlignment="1">
      <alignment horizontal="left" vertical="center" wrapText="1"/>
    </xf>
    <xf numFmtId="0" fontId="18" fillId="0" borderId="58" xfId="23" applyFont="1" applyBorder="1" applyAlignment="1">
      <alignment horizontal="center" vertical="top" wrapText="1"/>
    </xf>
    <xf numFmtId="167" fontId="6" fillId="0" borderId="9" xfId="23" applyNumberFormat="1" applyFont="1" applyBorder="1" applyAlignment="1">
      <alignment vertical="center" wrapText="1"/>
    </xf>
    <xf numFmtId="4" fontId="6" fillId="0" borderId="32" xfId="23" applyNumberFormat="1" applyFont="1" applyBorder="1" applyAlignment="1">
      <alignment horizontal="right" vertical="top"/>
    </xf>
    <xf numFmtId="10" fontId="6" fillId="0" borderId="9" xfId="24" applyNumberFormat="1" applyFont="1" applyFill="1" applyBorder="1" applyAlignment="1">
      <alignment vertical="center" wrapText="1"/>
    </xf>
    <xf numFmtId="10" fontId="6" fillId="0" borderId="12" xfId="24" applyNumberFormat="1" applyFont="1" applyFill="1" applyBorder="1" applyAlignment="1">
      <alignment vertical="center" wrapText="1"/>
    </xf>
    <xf numFmtId="167" fontId="6" fillId="0" borderId="27" xfId="0" applyNumberFormat="1" applyFont="1" applyBorder="1" applyAlignment="1">
      <alignment horizontal="center" wrapText="1"/>
    </xf>
    <xf numFmtId="167" fontId="6" fillId="0" borderId="28" xfId="0" applyNumberFormat="1" applyFont="1" applyBorder="1" applyAlignment="1">
      <alignment horizontal="center" wrapText="1"/>
    </xf>
    <xf numFmtId="167" fontId="6" fillId="0" borderId="52" xfId="0" applyNumberFormat="1" applyFont="1" applyBorder="1" applyAlignment="1">
      <alignment horizontal="center" wrapText="1"/>
    </xf>
    <xf numFmtId="167" fontId="6" fillId="0" borderId="32" xfId="0" applyNumberFormat="1" applyFont="1" applyBorder="1" applyAlignment="1">
      <alignment horizontal="center" wrapText="1"/>
    </xf>
    <xf numFmtId="167" fontId="6" fillId="0" borderId="33" xfId="0" applyNumberFormat="1" applyFont="1" applyBorder="1" applyAlignment="1">
      <alignment horizontal="center" wrapText="1"/>
    </xf>
    <xf numFmtId="167" fontId="6" fillId="0" borderId="53" xfId="0" applyNumberFormat="1" applyFont="1" applyBorder="1" applyAlignment="1">
      <alignment horizont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16" fillId="0" borderId="0" xfId="23" applyFont="1" applyAlignment="1">
      <alignment horizontal="center" vertical="top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495300</xdr:colOff>
          <xdr:row>167</xdr:row>
          <xdr:rowOff>0</xdr:rowOff>
        </xdr:from>
        <xdr:to>
          <xdr:col>9</xdr:col>
          <xdr:colOff>714375</xdr:colOff>
          <xdr:row>167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247650</xdr:colOff>
          <xdr:row>170</xdr:row>
          <xdr:rowOff>95250</xdr:rowOff>
        </xdr:from>
        <xdr:to>
          <xdr:col>9</xdr:col>
          <xdr:colOff>600075</xdr:colOff>
          <xdr:row>172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2800349</xdr:colOff>
      <xdr:row>9</xdr:row>
      <xdr:rowOff>29308</xdr:rowOff>
    </xdr:from>
    <xdr:to>
      <xdr:col>5</xdr:col>
      <xdr:colOff>186104</xdr:colOff>
      <xdr:row>9</xdr:row>
      <xdr:rowOff>29308</xdr:rowOff>
    </xdr:to>
    <xdr:pic>
      <xdr:nvPicPr>
        <xdr:cNvPr id="2" name="Picture 1" descr="Papelaria nov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211" y="1576754"/>
          <a:ext cx="16822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198"/>
  <sheetViews>
    <sheetView tabSelected="1" zoomScale="130" zoomScaleNormal="130" zoomScaleSheetLayoutView="145" workbookViewId="0">
      <selection activeCell="I103" sqref="I103"/>
    </sheetView>
  </sheetViews>
  <sheetFormatPr defaultColWidth="9.140625" defaultRowHeight="12.75" x14ac:dyDescent="0.2"/>
  <cols>
    <col min="1" max="1" width="8.28515625" style="5" bestFit="1" customWidth="1"/>
    <col min="2" max="2" width="6.85546875" style="1" customWidth="1"/>
    <col min="3" max="3" width="46" style="2" customWidth="1"/>
    <col min="4" max="4" width="5.140625" style="1" customWidth="1"/>
    <col min="5" max="5" width="7.85546875" style="14" bestFit="1" customWidth="1"/>
    <col min="6" max="6" width="10.140625" style="11" customWidth="1"/>
    <col min="7" max="7" width="12.7109375" style="11" customWidth="1"/>
    <col min="8" max="8" width="9.42578125" style="15" customWidth="1"/>
    <col min="9" max="9" width="10.7109375" style="3" customWidth="1"/>
    <col min="10" max="10" width="12.28515625" style="4" customWidth="1"/>
    <col min="11" max="11" width="13.140625" style="3" customWidth="1"/>
    <col min="12" max="12" width="4.7109375" style="5" customWidth="1"/>
    <col min="13" max="16384" width="9.140625" style="5"/>
  </cols>
  <sheetData>
    <row r="1" spans="1:14" ht="18" customHeight="1" x14ac:dyDescent="0.2">
      <c r="A1" s="132"/>
      <c r="B1" s="134"/>
      <c r="C1" s="134"/>
      <c r="D1" s="134" t="s">
        <v>63</v>
      </c>
      <c r="E1" s="135"/>
      <c r="F1" s="135"/>
      <c r="G1" s="135"/>
      <c r="H1" s="135"/>
      <c r="I1" s="135"/>
      <c r="J1" s="136"/>
      <c r="K1" s="138"/>
    </row>
    <row r="2" spans="1:14" ht="18" customHeight="1" x14ac:dyDescent="0.2">
      <c r="A2" s="132"/>
      <c r="B2" s="134"/>
      <c r="C2" s="134"/>
      <c r="D2" s="134"/>
      <c r="E2" s="135"/>
      <c r="F2" s="135"/>
      <c r="G2" s="135"/>
      <c r="H2" s="135"/>
      <c r="I2" s="135"/>
      <c r="J2" s="136"/>
      <c r="K2" s="138"/>
    </row>
    <row r="3" spans="1:14" ht="15" customHeight="1" x14ac:dyDescent="0.2">
      <c r="A3" s="132"/>
      <c r="B3" s="139" t="s">
        <v>41</v>
      </c>
      <c r="C3" s="140"/>
      <c r="D3" s="140"/>
      <c r="E3" s="141"/>
      <c r="F3" s="138"/>
      <c r="G3" s="138"/>
      <c r="H3" s="138"/>
      <c r="I3" s="138"/>
      <c r="J3" s="136"/>
      <c r="K3" s="138"/>
    </row>
    <row r="4" spans="1:14" ht="15" customHeight="1" x14ac:dyDescent="0.2">
      <c r="A4" s="132"/>
      <c r="B4" s="142"/>
      <c r="C4" s="143" t="s">
        <v>64</v>
      </c>
      <c r="D4" s="140"/>
      <c r="E4" s="141"/>
      <c r="F4" s="138"/>
      <c r="G4" s="138"/>
      <c r="H4" s="138"/>
      <c r="I4" s="138"/>
      <c r="J4" s="136"/>
      <c r="K4" s="138"/>
    </row>
    <row r="5" spans="1:14" ht="15" customHeight="1" x14ac:dyDescent="0.2">
      <c r="A5" s="132"/>
      <c r="B5" s="142"/>
      <c r="C5" s="143" t="s">
        <v>65</v>
      </c>
      <c r="D5" s="140"/>
      <c r="E5" s="141"/>
      <c r="F5" s="138"/>
      <c r="G5" s="138"/>
      <c r="H5" s="138"/>
      <c r="I5" s="138"/>
      <c r="J5" s="136"/>
      <c r="K5" s="138"/>
    </row>
    <row r="6" spans="1:14" ht="15" customHeight="1" x14ac:dyDescent="0.2">
      <c r="A6" s="132"/>
      <c r="B6" s="142"/>
      <c r="C6" s="143" t="s">
        <v>66</v>
      </c>
      <c r="D6" s="140"/>
      <c r="E6" s="141"/>
      <c r="F6" s="138"/>
      <c r="G6" s="138"/>
      <c r="H6" s="138"/>
      <c r="I6" s="138"/>
      <c r="J6" s="136"/>
      <c r="K6" s="138"/>
    </row>
    <row r="7" spans="1:14" ht="15" customHeight="1" x14ac:dyDescent="0.2">
      <c r="A7" s="132"/>
      <c r="B7" s="142"/>
      <c r="C7" s="143" t="s">
        <v>67</v>
      </c>
      <c r="D7" s="140"/>
      <c r="E7" s="141"/>
      <c r="F7" s="138"/>
      <c r="G7" s="138"/>
      <c r="H7" s="138"/>
      <c r="I7" s="138"/>
      <c r="J7" s="136"/>
      <c r="K7" s="138"/>
    </row>
    <row r="8" spans="1:14" ht="15" customHeight="1" x14ac:dyDescent="0.2">
      <c r="A8" s="132"/>
      <c r="B8" s="142"/>
      <c r="C8" s="143" t="s">
        <v>68</v>
      </c>
      <c r="D8" s="140"/>
      <c r="E8" s="141"/>
      <c r="F8" s="144"/>
      <c r="G8" s="144"/>
      <c r="H8" s="144"/>
      <c r="I8" s="144"/>
      <c r="J8" s="136"/>
      <c r="K8" s="138"/>
    </row>
    <row r="9" spans="1:14" ht="15" customHeight="1" x14ac:dyDescent="0.2">
      <c r="A9" s="132"/>
      <c r="B9" s="142"/>
      <c r="C9" s="143" t="s">
        <v>69</v>
      </c>
      <c r="D9" s="140"/>
      <c r="E9" s="141"/>
      <c r="F9" s="144"/>
      <c r="G9" s="144"/>
      <c r="H9" s="144"/>
      <c r="I9" s="144"/>
      <c r="J9" s="136"/>
      <c r="K9" s="138"/>
    </row>
    <row r="10" spans="1:14" ht="15" customHeight="1" x14ac:dyDescent="0.2">
      <c r="A10" s="132"/>
      <c r="B10" s="142"/>
      <c r="C10" s="143" t="s">
        <v>70</v>
      </c>
      <c r="D10" s="140"/>
      <c r="E10" s="141"/>
      <c r="F10" s="144"/>
      <c r="G10" s="144"/>
      <c r="H10" s="144"/>
      <c r="I10" s="144"/>
      <c r="J10" s="136"/>
      <c r="K10" s="138"/>
    </row>
    <row r="11" spans="1:14" ht="15" customHeight="1" x14ac:dyDescent="0.2">
      <c r="A11" s="132"/>
      <c r="B11" s="142"/>
      <c r="C11" s="143" t="s">
        <v>71</v>
      </c>
      <c r="D11" s="140"/>
      <c r="E11" s="141"/>
      <c r="F11" s="144"/>
      <c r="G11" s="144"/>
      <c r="H11" s="144"/>
      <c r="I11" s="144"/>
      <c r="J11" s="136"/>
      <c r="K11" s="138"/>
    </row>
    <row r="12" spans="1:14" ht="15" customHeight="1" x14ac:dyDescent="0.2">
      <c r="A12" s="132"/>
      <c r="B12" s="142"/>
      <c r="C12" s="143" t="s">
        <v>72</v>
      </c>
      <c r="D12" s="140"/>
      <c r="E12" s="141"/>
      <c r="F12" s="144"/>
      <c r="G12" s="144"/>
      <c r="H12" s="144"/>
      <c r="I12" s="144"/>
      <c r="J12" s="136"/>
      <c r="K12" s="138"/>
      <c r="N12" s="188"/>
    </row>
    <row r="13" spans="1:14" ht="15" customHeight="1" x14ac:dyDescent="0.2">
      <c r="A13" s="132"/>
      <c r="B13" s="142"/>
      <c r="C13" s="143" t="s">
        <v>73</v>
      </c>
      <c r="D13" s="140"/>
      <c r="E13" s="141"/>
      <c r="F13" s="144"/>
      <c r="G13" s="144"/>
      <c r="H13" s="144"/>
      <c r="I13" s="144"/>
      <c r="J13" s="136"/>
      <c r="K13" s="138"/>
    </row>
    <row r="14" spans="1:14" ht="15" customHeight="1" x14ac:dyDescent="0.2">
      <c r="A14" s="132"/>
      <c r="B14" s="142"/>
      <c r="C14" s="143" t="s">
        <v>74</v>
      </c>
      <c r="D14" s="140"/>
      <c r="E14" s="141"/>
      <c r="F14" s="144"/>
      <c r="G14" s="144"/>
      <c r="H14" s="144"/>
      <c r="I14" s="144"/>
      <c r="J14" s="136"/>
      <c r="K14" s="138"/>
    </row>
    <row r="15" spans="1:14" ht="12.75" customHeight="1" x14ac:dyDescent="0.2">
      <c r="A15" s="133"/>
      <c r="B15" s="133"/>
      <c r="C15" s="133"/>
      <c r="D15" s="133"/>
      <c r="E15" s="137"/>
      <c r="F15" s="135"/>
      <c r="G15" s="135"/>
      <c r="H15" s="135"/>
      <c r="I15" s="135"/>
      <c r="J15" s="135"/>
      <c r="K15" s="138"/>
    </row>
    <row r="16" spans="1:14" ht="13.5" customHeight="1" thickBot="1" x14ac:dyDescent="0.25">
      <c r="A16" s="142"/>
      <c r="B16" s="145"/>
      <c r="C16" s="145"/>
      <c r="D16" s="145"/>
      <c r="E16" s="146"/>
      <c r="F16" s="147"/>
      <c r="G16" s="147"/>
      <c r="H16" s="138"/>
      <c r="I16" s="138"/>
      <c r="J16" s="138"/>
      <c r="K16" s="138"/>
    </row>
    <row r="17" spans="1:13" ht="30.75" customHeight="1" thickBot="1" x14ac:dyDescent="0.25">
      <c r="B17" s="369" t="s">
        <v>250</v>
      </c>
      <c r="C17" s="370"/>
      <c r="D17" s="370"/>
      <c r="E17" s="370"/>
      <c r="F17" s="370"/>
      <c r="G17" s="370"/>
      <c r="H17" s="370"/>
      <c r="I17" s="370"/>
      <c r="J17" s="370"/>
      <c r="K17" s="371"/>
    </row>
    <row r="18" spans="1:13" x14ac:dyDescent="0.2">
      <c r="I18" s="17" t="s">
        <v>13</v>
      </c>
      <c r="J18" s="6"/>
    </row>
    <row r="19" spans="1:13" s="7" customFormat="1" ht="12.75" customHeight="1" thickBot="1" x14ac:dyDescent="0.25"/>
    <row r="20" spans="1:13" s="7" customFormat="1" ht="13.5" customHeight="1" thickBot="1" x14ac:dyDescent="0.25">
      <c r="B20" s="372"/>
      <c r="C20" s="372"/>
      <c r="D20" s="372"/>
      <c r="E20" s="372"/>
      <c r="F20" s="372"/>
      <c r="G20" s="372"/>
      <c r="H20" s="372"/>
      <c r="I20" s="372"/>
      <c r="J20" s="372"/>
      <c r="K20" s="373"/>
    </row>
    <row r="21" spans="1:13" s="7" customFormat="1" ht="27.75" customHeight="1" thickBot="1" x14ac:dyDescent="0.25">
      <c r="B21" s="372"/>
      <c r="C21" s="372"/>
      <c r="D21" s="372"/>
      <c r="E21" s="372"/>
      <c r="F21" s="372"/>
      <c r="G21" s="372"/>
      <c r="H21" s="372"/>
      <c r="I21" s="372"/>
      <c r="J21" s="372"/>
      <c r="K21" s="373"/>
    </row>
    <row r="22" spans="1:13" s="7" customFormat="1" ht="27.75" thickBot="1" x14ac:dyDescent="0.25">
      <c r="B22" s="351" t="s">
        <v>3</v>
      </c>
      <c r="C22" s="18" t="s">
        <v>4</v>
      </c>
      <c r="D22" s="19" t="s">
        <v>2</v>
      </c>
      <c r="E22" s="20" t="s">
        <v>1</v>
      </c>
      <c r="F22" s="21" t="s">
        <v>5</v>
      </c>
      <c r="G22" s="21" t="s">
        <v>6</v>
      </c>
      <c r="H22" s="22" t="s">
        <v>10</v>
      </c>
      <c r="I22" s="22" t="s">
        <v>7</v>
      </c>
      <c r="J22" s="22" t="s">
        <v>8</v>
      </c>
      <c r="K22" s="23" t="s">
        <v>9</v>
      </c>
    </row>
    <row r="23" spans="1:13" s="16" customFormat="1" ht="9.75" thickBot="1" x14ac:dyDescent="0.25">
      <c r="B23" s="298"/>
      <c r="C23" s="8"/>
      <c r="D23" s="13"/>
      <c r="E23" s="13"/>
      <c r="F23" s="12"/>
      <c r="G23" s="12"/>
      <c r="H23" s="13"/>
      <c r="I23" s="8"/>
      <c r="J23" s="8"/>
      <c r="K23" s="9"/>
    </row>
    <row r="24" spans="1:13" s="16" customFormat="1" ht="12" x14ac:dyDescent="0.15">
      <c r="A24" s="303"/>
      <c r="B24" s="299">
        <v>1</v>
      </c>
      <c r="C24" s="37" t="s">
        <v>76</v>
      </c>
      <c r="D24" s="52"/>
      <c r="E24" s="53"/>
      <c r="F24" s="54"/>
      <c r="G24" s="54"/>
      <c r="H24" s="55"/>
      <c r="I24" s="56"/>
      <c r="J24" s="56"/>
      <c r="K24" s="57"/>
    </row>
    <row r="25" spans="1:13" s="16" customFormat="1" ht="24" x14ac:dyDescent="0.15">
      <c r="A25" s="297"/>
      <c r="B25" s="300" t="s">
        <v>0</v>
      </c>
      <c r="C25" s="149" t="s">
        <v>77</v>
      </c>
      <c r="D25" s="58" t="s">
        <v>78</v>
      </c>
      <c r="E25" s="40">
        <v>1</v>
      </c>
      <c r="F25" s="323"/>
      <c r="G25" s="180"/>
      <c r="H25" s="323">
        <f>F25+G25</f>
        <v>0</v>
      </c>
      <c r="I25" s="180">
        <f>F25*E25</f>
        <v>0</v>
      </c>
      <c r="J25" s="180">
        <f>G25*E25</f>
        <v>0</v>
      </c>
      <c r="K25" s="183">
        <f t="shared" ref="K25" si="0">I25+J25</f>
        <v>0</v>
      </c>
      <c r="M25" s="7"/>
    </row>
    <row r="26" spans="1:13" s="16" customFormat="1" ht="12" x14ac:dyDescent="0.2">
      <c r="A26" s="297"/>
      <c r="B26" s="300"/>
      <c r="C26" s="41" t="s">
        <v>61</v>
      </c>
      <c r="D26" s="39"/>
      <c r="E26" s="42"/>
      <c r="F26" s="43"/>
      <c r="G26" s="43"/>
      <c r="H26" s="43"/>
      <c r="I26" s="44">
        <f>SUM(I25:I25)</f>
        <v>0</v>
      </c>
      <c r="J26" s="44">
        <f>SUM(J25:J25)</f>
        <v>0</v>
      </c>
      <c r="K26" s="45"/>
    </row>
    <row r="27" spans="1:13" s="16" customFormat="1" ht="12" x14ac:dyDescent="0.2">
      <c r="A27" s="297"/>
      <c r="B27" s="301"/>
      <c r="C27" s="46"/>
      <c r="D27" s="47"/>
      <c r="E27" s="48"/>
      <c r="F27" s="48"/>
      <c r="G27" s="48"/>
      <c r="H27" s="48"/>
      <c r="I27" s="49"/>
      <c r="J27" s="50">
        <f>I26+J26</f>
        <v>0</v>
      </c>
      <c r="K27" s="51"/>
    </row>
    <row r="28" spans="1:13" s="16" customFormat="1" ht="12" x14ac:dyDescent="0.15">
      <c r="A28" s="297"/>
      <c r="B28" s="299">
        <v>2</v>
      </c>
      <c r="C28" s="37" t="s">
        <v>139</v>
      </c>
      <c r="D28" s="52"/>
      <c r="E28" s="53"/>
      <c r="F28" s="54"/>
      <c r="G28" s="54"/>
      <c r="H28" s="55"/>
      <c r="I28" s="56"/>
      <c r="J28" s="56"/>
      <c r="K28" s="57"/>
    </row>
    <row r="29" spans="1:13" s="16" customFormat="1" ht="12" x14ac:dyDescent="0.15">
      <c r="A29" s="297"/>
      <c r="B29" s="300" t="s">
        <v>136</v>
      </c>
      <c r="C29" s="149" t="s">
        <v>140</v>
      </c>
      <c r="D29" s="344" t="s">
        <v>62</v>
      </c>
      <c r="E29" s="40">
        <f>6*6</f>
        <v>36</v>
      </c>
      <c r="F29" s="323"/>
      <c r="G29" s="180"/>
      <c r="H29" s="323">
        <f>F29+G29</f>
        <v>0</v>
      </c>
      <c r="I29" s="180">
        <f>F29*E29</f>
        <v>0</v>
      </c>
      <c r="J29" s="180">
        <f>G29*E29</f>
        <v>0</v>
      </c>
      <c r="K29" s="183">
        <f t="shared" ref="K29:K32" si="1">I29+J29</f>
        <v>0</v>
      </c>
    </row>
    <row r="30" spans="1:13" s="16" customFormat="1" ht="24" x14ac:dyDescent="0.15">
      <c r="A30" s="297"/>
      <c r="B30" s="300" t="s">
        <v>137</v>
      </c>
      <c r="C30" s="149" t="s">
        <v>228</v>
      </c>
      <c r="D30" s="344" t="s">
        <v>142</v>
      </c>
      <c r="E30" s="40">
        <v>1</v>
      </c>
      <c r="F30" s="323"/>
      <c r="G30" s="180"/>
      <c r="H30" s="323">
        <f t="shared" ref="H30:H32" si="2">F30+G30</f>
        <v>0</v>
      </c>
      <c r="I30" s="180">
        <f t="shared" ref="I30:I32" si="3">F30*E30</f>
        <v>0</v>
      </c>
      <c r="J30" s="180">
        <f t="shared" ref="J30:J32" si="4">G30*E30</f>
        <v>0</v>
      </c>
      <c r="K30" s="183">
        <f t="shared" si="1"/>
        <v>0</v>
      </c>
    </row>
    <row r="31" spans="1:13" s="16" customFormat="1" ht="12" x14ac:dyDescent="0.15">
      <c r="A31" s="297"/>
      <c r="B31" s="300" t="s">
        <v>252</v>
      </c>
      <c r="C31" s="149" t="s">
        <v>141</v>
      </c>
      <c r="D31" s="344" t="s">
        <v>62</v>
      </c>
      <c r="E31" s="40">
        <f>4.39*4.39</f>
        <v>19.272099999999998</v>
      </c>
      <c r="F31" s="323"/>
      <c r="G31" s="180"/>
      <c r="H31" s="323">
        <f t="shared" si="2"/>
        <v>0</v>
      </c>
      <c r="I31" s="180">
        <f t="shared" si="3"/>
        <v>0</v>
      </c>
      <c r="J31" s="180">
        <f t="shared" si="4"/>
        <v>0</v>
      </c>
      <c r="K31" s="183">
        <f t="shared" si="1"/>
        <v>0</v>
      </c>
    </row>
    <row r="32" spans="1:13" s="16" customFormat="1" ht="12" x14ac:dyDescent="0.15">
      <c r="A32" s="297"/>
      <c r="B32" s="300" t="s">
        <v>138</v>
      </c>
      <c r="C32" s="149" t="s">
        <v>143</v>
      </c>
      <c r="D32" s="344" t="s">
        <v>62</v>
      </c>
      <c r="E32" s="40">
        <v>52.8</v>
      </c>
      <c r="F32" s="323"/>
      <c r="G32" s="180"/>
      <c r="H32" s="323">
        <f t="shared" si="2"/>
        <v>0</v>
      </c>
      <c r="I32" s="180">
        <f t="shared" si="3"/>
        <v>0</v>
      </c>
      <c r="J32" s="180">
        <f t="shared" si="4"/>
        <v>0</v>
      </c>
      <c r="K32" s="183">
        <f t="shared" si="1"/>
        <v>0</v>
      </c>
    </row>
    <row r="33" spans="1:17" s="16" customFormat="1" ht="12" x14ac:dyDescent="0.2">
      <c r="B33" s="300"/>
      <c r="C33" s="41" t="s">
        <v>61</v>
      </c>
      <c r="D33" s="39"/>
      <c r="E33" s="42"/>
      <c r="F33" s="43"/>
      <c r="G33" s="43"/>
      <c r="H33" s="43"/>
      <c r="I33" s="44">
        <f>SUM(I29:I32)</f>
        <v>0</v>
      </c>
      <c r="J33" s="44">
        <f>SUM(J29:J32)</f>
        <v>0</v>
      </c>
      <c r="K33" s="183"/>
      <c r="M33" s="7"/>
      <c r="N33" s="7"/>
      <c r="O33" s="7"/>
      <c r="P33" s="7"/>
      <c r="Q33" s="7"/>
    </row>
    <row r="34" spans="1:17" s="16" customFormat="1" ht="12" x14ac:dyDescent="0.2">
      <c r="A34" s="186"/>
      <c r="B34" s="301"/>
      <c r="C34" s="46"/>
      <c r="D34" s="47"/>
      <c r="E34" s="48"/>
      <c r="F34" s="48"/>
      <c r="G34" s="48"/>
      <c r="H34" s="48"/>
      <c r="I34" s="49"/>
      <c r="J34" s="50">
        <f>I33+J33</f>
        <v>0</v>
      </c>
      <c r="K34" s="51"/>
      <c r="M34" s="7"/>
      <c r="N34" s="7"/>
      <c r="O34" s="7"/>
      <c r="P34" s="7"/>
      <c r="Q34" s="7"/>
    </row>
    <row r="35" spans="1:17" s="16" customFormat="1" ht="12" x14ac:dyDescent="0.15">
      <c r="A35" s="297"/>
      <c r="B35" s="309">
        <v>3</v>
      </c>
      <c r="C35" s="37" t="s">
        <v>144</v>
      </c>
      <c r="D35" s="306"/>
      <c r="E35" s="307"/>
      <c r="F35" s="307"/>
      <c r="G35" s="307"/>
      <c r="H35" s="307"/>
      <c r="I35" s="307"/>
      <c r="J35" s="307"/>
      <c r="K35" s="308"/>
    </row>
    <row r="36" spans="1:17" s="16" customFormat="1" ht="12" x14ac:dyDescent="0.15">
      <c r="A36" s="297"/>
      <c r="B36" s="300" t="s">
        <v>145</v>
      </c>
      <c r="C36" s="149" t="s">
        <v>146</v>
      </c>
      <c r="D36" s="344" t="s">
        <v>147</v>
      </c>
      <c r="E36" s="40">
        <f>(1.9*1.9*1.55)+(7.7*0.6*0.5*2)+(5.14*0.7*0.5)</f>
        <v>12.0145</v>
      </c>
      <c r="F36" s="323"/>
      <c r="G36" s="180"/>
      <c r="H36" s="323">
        <f>F36+G36</f>
        <v>0</v>
      </c>
      <c r="I36" s="180">
        <f>F36*E36</f>
        <v>0</v>
      </c>
      <c r="J36" s="180">
        <f>G36*E36</f>
        <v>0</v>
      </c>
      <c r="K36" s="183">
        <f t="shared" ref="K36" si="5">I36+J36</f>
        <v>0</v>
      </c>
    </row>
    <row r="37" spans="1:17" s="16" customFormat="1" ht="12" x14ac:dyDescent="0.2">
      <c r="B37" s="300"/>
      <c r="C37" s="41" t="s">
        <v>61</v>
      </c>
      <c r="D37" s="39"/>
      <c r="E37" s="42"/>
      <c r="F37" s="43"/>
      <c r="G37" s="43"/>
      <c r="H37" s="43"/>
      <c r="I37" s="44">
        <f>SUM(I36)</f>
        <v>0</v>
      </c>
      <c r="J37" s="44">
        <f>SUM(J36)</f>
        <v>0</v>
      </c>
      <c r="K37" s="45"/>
      <c r="M37" s="7"/>
      <c r="N37" s="7"/>
      <c r="O37" s="7"/>
      <c r="P37" s="7"/>
      <c r="Q37" s="7"/>
    </row>
    <row r="38" spans="1:17" s="16" customFormat="1" ht="12" x14ac:dyDescent="0.2">
      <c r="A38" s="186"/>
      <c r="B38" s="301"/>
      <c r="C38" s="353"/>
      <c r="D38" s="47"/>
      <c r="E38" s="48"/>
      <c r="F38" s="48"/>
      <c r="G38" s="48"/>
      <c r="H38" s="48"/>
      <c r="I38" s="49"/>
      <c r="J38" s="50">
        <f>I37+J37</f>
        <v>0</v>
      </c>
      <c r="K38" s="51"/>
      <c r="M38" s="7"/>
      <c r="N38" s="7"/>
      <c r="O38" s="7"/>
      <c r="P38" s="7"/>
      <c r="Q38" s="7"/>
    </row>
    <row r="39" spans="1:17" s="16" customFormat="1" ht="12" x14ac:dyDescent="0.15">
      <c r="A39" s="297"/>
      <c r="B39" s="309">
        <v>4</v>
      </c>
      <c r="C39" s="37" t="s">
        <v>148</v>
      </c>
      <c r="D39" s="306"/>
      <c r="E39" s="307"/>
      <c r="F39" s="307"/>
      <c r="G39" s="307"/>
      <c r="H39" s="307"/>
      <c r="I39" s="307"/>
      <c r="J39" s="307"/>
      <c r="K39" s="308"/>
    </row>
    <row r="40" spans="1:17" s="16" customFormat="1" ht="12.75" customHeight="1" x14ac:dyDescent="0.15">
      <c r="A40" s="297"/>
      <c r="B40" s="300" t="s">
        <v>149</v>
      </c>
      <c r="C40" s="149" t="s">
        <v>150</v>
      </c>
      <c r="D40" s="344" t="s">
        <v>147</v>
      </c>
      <c r="E40" s="40">
        <f>12.01-10.4</f>
        <v>1.6099999999999994</v>
      </c>
      <c r="F40" s="323"/>
      <c r="G40" s="180"/>
      <c r="H40" s="323">
        <f>F40+G40</f>
        <v>0</v>
      </c>
      <c r="I40" s="180">
        <f t="shared" ref="I40:I46" si="6">F40*E40</f>
        <v>0</v>
      </c>
      <c r="J40" s="180">
        <f t="shared" ref="J40:J46" si="7">G40*E40</f>
        <v>0</v>
      </c>
      <c r="K40" s="183">
        <f t="shared" ref="K40:K46" si="8">I40+J40</f>
        <v>0</v>
      </c>
    </row>
    <row r="41" spans="1:17" s="16" customFormat="1" ht="12" x14ac:dyDescent="0.15">
      <c r="A41" s="297"/>
      <c r="B41" s="300" t="s">
        <v>183</v>
      </c>
      <c r="C41" s="149" t="s">
        <v>152</v>
      </c>
      <c r="D41" s="344" t="s">
        <v>147</v>
      </c>
      <c r="E41" s="40">
        <v>10.4</v>
      </c>
      <c r="F41" s="323"/>
      <c r="G41" s="180"/>
      <c r="H41" s="323">
        <f t="shared" ref="H41:H46" si="9">F41+G41</f>
        <v>0</v>
      </c>
      <c r="I41" s="180">
        <f t="shared" si="6"/>
        <v>0</v>
      </c>
      <c r="J41" s="180">
        <f t="shared" si="7"/>
        <v>0</v>
      </c>
      <c r="K41" s="183">
        <f t="shared" si="8"/>
        <v>0</v>
      </c>
    </row>
    <row r="42" spans="1:17" s="16" customFormat="1" ht="12" x14ac:dyDescent="0.15">
      <c r="A42" s="297"/>
      <c r="B42" s="300" t="s">
        <v>151</v>
      </c>
      <c r="C42" s="149" t="s">
        <v>154</v>
      </c>
      <c r="D42" s="344" t="s">
        <v>142</v>
      </c>
      <c r="E42" s="40">
        <v>32</v>
      </c>
      <c r="F42" s="323"/>
      <c r="G42" s="180"/>
      <c r="H42" s="323">
        <f t="shared" si="9"/>
        <v>0</v>
      </c>
      <c r="I42" s="180">
        <f t="shared" si="6"/>
        <v>0</v>
      </c>
      <c r="J42" s="180">
        <f t="shared" si="7"/>
        <v>0</v>
      </c>
      <c r="K42" s="183">
        <f t="shared" si="8"/>
        <v>0</v>
      </c>
    </row>
    <row r="43" spans="1:17" s="16" customFormat="1" ht="12" x14ac:dyDescent="0.15">
      <c r="A43" s="297"/>
      <c r="B43" s="300" t="s">
        <v>153</v>
      </c>
      <c r="C43" s="149" t="s">
        <v>156</v>
      </c>
      <c r="D43" s="344" t="s">
        <v>142</v>
      </c>
      <c r="E43" s="40">
        <v>15</v>
      </c>
      <c r="F43" s="323"/>
      <c r="G43" s="180"/>
      <c r="H43" s="323">
        <f t="shared" si="9"/>
        <v>0</v>
      </c>
      <c r="I43" s="180">
        <f t="shared" si="6"/>
        <v>0</v>
      </c>
      <c r="J43" s="180">
        <f t="shared" si="7"/>
        <v>0</v>
      </c>
      <c r="K43" s="183">
        <f t="shared" si="8"/>
        <v>0</v>
      </c>
    </row>
    <row r="44" spans="1:17" s="16" customFormat="1" ht="12" x14ac:dyDescent="0.15">
      <c r="A44" s="297"/>
      <c r="B44" s="300" t="s">
        <v>155</v>
      </c>
      <c r="C44" s="149" t="s">
        <v>158</v>
      </c>
      <c r="D44" s="344" t="s">
        <v>142</v>
      </c>
      <c r="E44" s="40">
        <v>38</v>
      </c>
      <c r="F44" s="323"/>
      <c r="G44" s="180"/>
      <c r="H44" s="323">
        <f t="shared" si="9"/>
        <v>0</v>
      </c>
      <c r="I44" s="180">
        <f t="shared" si="6"/>
        <v>0</v>
      </c>
      <c r="J44" s="180">
        <f t="shared" si="7"/>
        <v>0</v>
      </c>
      <c r="K44" s="183">
        <f t="shared" si="8"/>
        <v>0</v>
      </c>
    </row>
    <row r="45" spans="1:17" s="16" customFormat="1" ht="12" x14ac:dyDescent="0.15">
      <c r="A45" s="297"/>
      <c r="B45" s="300" t="s">
        <v>157</v>
      </c>
      <c r="C45" s="149" t="s">
        <v>160</v>
      </c>
      <c r="D45" s="344" t="s">
        <v>142</v>
      </c>
      <c r="E45" s="40">
        <v>8</v>
      </c>
      <c r="F45" s="323"/>
      <c r="G45" s="180"/>
      <c r="H45" s="323">
        <f t="shared" si="9"/>
        <v>0</v>
      </c>
      <c r="I45" s="180">
        <f t="shared" si="6"/>
        <v>0</v>
      </c>
      <c r="J45" s="180">
        <f t="shared" si="7"/>
        <v>0</v>
      </c>
      <c r="K45" s="183">
        <f t="shared" si="8"/>
        <v>0</v>
      </c>
    </row>
    <row r="46" spans="1:17" s="16" customFormat="1" ht="12" x14ac:dyDescent="0.15">
      <c r="A46" s="297"/>
      <c r="B46" s="300" t="s">
        <v>159</v>
      </c>
      <c r="C46" s="149" t="s">
        <v>161</v>
      </c>
      <c r="D46" s="344" t="s">
        <v>62</v>
      </c>
      <c r="E46" s="40">
        <v>43.1</v>
      </c>
      <c r="F46" s="323"/>
      <c r="G46" s="180"/>
      <c r="H46" s="323">
        <f t="shared" si="9"/>
        <v>0</v>
      </c>
      <c r="I46" s="180">
        <f t="shared" si="6"/>
        <v>0</v>
      </c>
      <c r="J46" s="180">
        <f t="shared" si="7"/>
        <v>0</v>
      </c>
      <c r="K46" s="183">
        <f t="shared" si="8"/>
        <v>0</v>
      </c>
    </row>
    <row r="47" spans="1:17" s="16" customFormat="1" ht="12" x14ac:dyDescent="0.2">
      <c r="B47" s="300"/>
      <c r="C47" s="41" t="s">
        <v>61</v>
      </c>
      <c r="D47" s="39"/>
      <c r="E47" s="42"/>
      <c r="F47" s="43"/>
      <c r="G47" s="43"/>
      <c r="H47" s="43"/>
      <c r="I47" s="44">
        <f>SUM(I40:I46)</f>
        <v>0</v>
      </c>
      <c r="J47" s="44">
        <f>SUM(J40:J46)</f>
        <v>0</v>
      </c>
      <c r="K47" s="45"/>
      <c r="M47" s="7"/>
      <c r="N47" s="7"/>
      <c r="O47" s="7"/>
      <c r="P47" s="7"/>
      <c r="Q47" s="7"/>
    </row>
    <row r="48" spans="1:17" s="16" customFormat="1" ht="12" x14ac:dyDescent="0.2">
      <c r="A48" s="186"/>
      <c r="B48" s="301"/>
      <c r="C48" s="46"/>
      <c r="D48" s="47"/>
      <c r="E48" s="48"/>
      <c r="F48" s="48"/>
      <c r="G48" s="48"/>
      <c r="H48" s="48"/>
      <c r="I48" s="49"/>
      <c r="J48" s="50">
        <f>I47+J47</f>
        <v>0</v>
      </c>
      <c r="K48" s="51"/>
      <c r="M48" s="7"/>
      <c r="N48" s="7"/>
      <c r="O48" s="7"/>
      <c r="P48" s="7"/>
      <c r="Q48" s="7"/>
    </row>
    <row r="49" spans="1:17" s="16" customFormat="1" ht="12" x14ac:dyDescent="0.15">
      <c r="A49" s="297"/>
      <c r="B49" s="309">
        <v>5</v>
      </c>
      <c r="C49" s="37" t="s">
        <v>162</v>
      </c>
      <c r="D49" s="306"/>
      <c r="E49" s="307"/>
      <c r="F49" s="307"/>
      <c r="G49" s="307"/>
      <c r="H49" s="307"/>
      <c r="I49" s="307"/>
      <c r="J49" s="307"/>
      <c r="K49" s="308"/>
    </row>
    <row r="50" spans="1:17" s="16" customFormat="1" ht="12" x14ac:dyDescent="0.15">
      <c r="A50" s="297"/>
      <c r="B50" s="300" t="s">
        <v>163</v>
      </c>
      <c r="C50" s="149" t="s">
        <v>154</v>
      </c>
      <c r="D50" s="344" t="s">
        <v>142</v>
      </c>
      <c r="E50" s="40">
        <v>195</v>
      </c>
      <c r="F50" s="323"/>
      <c r="G50" s="180"/>
      <c r="H50" s="323">
        <f t="shared" ref="H50:H55" si="10">F50+G50</f>
        <v>0</v>
      </c>
      <c r="I50" s="180">
        <f t="shared" ref="I50:I55" si="11">F50*E50</f>
        <v>0</v>
      </c>
      <c r="J50" s="180">
        <f t="shared" ref="J50:J55" si="12">G50*E50</f>
        <v>0</v>
      </c>
      <c r="K50" s="183">
        <f t="shared" ref="K50:K55" si="13">I50+J50</f>
        <v>0</v>
      </c>
    </row>
    <row r="51" spans="1:17" s="16" customFormat="1" ht="12" x14ac:dyDescent="0.15">
      <c r="A51" s="297"/>
      <c r="B51" s="300" t="s">
        <v>164</v>
      </c>
      <c r="C51" s="149" t="s">
        <v>156</v>
      </c>
      <c r="D51" s="344" t="s">
        <v>142</v>
      </c>
      <c r="E51" s="40">
        <v>27</v>
      </c>
      <c r="F51" s="323"/>
      <c r="G51" s="180"/>
      <c r="H51" s="323">
        <f t="shared" si="10"/>
        <v>0</v>
      </c>
      <c r="I51" s="180">
        <f t="shared" si="11"/>
        <v>0</v>
      </c>
      <c r="J51" s="180">
        <f t="shared" si="12"/>
        <v>0</v>
      </c>
      <c r="K51" s="183">
        <f t="shared" si="13"/>
        <v>0</v>
      </c>
    </row>
    <row r="52" spans="1:17" s="16" customFormat="1" ht="12" x14ac:dyDescent="0.15">
      <c r="A52" s="297"/>
      <c r="B52" s="300" t="s">
        <v>165</v>
      </c>
      <c r="C52" s="149" t="s">
        <v>158</v>
      </c>
      <c r="D52" s="344" t="s">
        <v>142</v>
      </c>
      <c r="E52" s="40">
        <v>30</v>
      </c>
      <c r="F52" s="323"/>
      <c r="G52" s="180"/>
      <c r="H52" s="323">
        <f t="shared" si="10"/>
        <v>0</v>
      </c>
      <c r="I52" s="180">
        <f t="shared" si="11"/>
        <v>0</v>
      </c>
      <c r="J52" s="180">
        <f t="shared" si="12"/>
        <v>0</v>
      </c>
      <c r="K52" s="183">
        <f t="shared" si="13"/>
        <v>0</v>
      </c>
    </row>
    <row r="53" spans="1:17" s="16" customFormat="1" ht="12" x14ac:dyDescent="0.15">
      <c r="A53" s="297"/>
      <c r="B53" s="300" t="s">
        <v>166</v>
      </c>
      <c r="C53" s="149" t="s">
        <v>160</v>
      </c>
      <c r="D53" s="344" t="s">
        <v>142</v>
      </c>
      <c r="E53" s="40">
        <v>68</v>
      </c>
      <c r="F53" s="323"/>
      <c r="G53" s="180"/>
      <c r="H53" s="323">
        <f t="shared" si="10"/>
        <v>0</v>
      </c>
      <c r="I53" s="180">
        <f t="shared" si="11"/>
        <v>0</v>
      </c>
      <c r="J53" s="180">
        <f t="shared" si="12"/>
        <v>0</v>
      </c>
      <c r="K53" s="183">
        <f t="shared" si="13"/>
        <v>0</v>
      </c>
    </row>
    <row r="54" spans="1:17" s="16" customFormat="1" ht="12" x14ac:dyDescent="0.15">
      <c r="A54" s="297"/>
      <c r="B54" s="300" t="s">
        <v>167</v>
      </c>
      <c r="C54" s="149" t="s">
        <v>152</v>
      </c>
      <c r="D54" s="344" t="s">
        <v>147</v>
      </c>
      <c r="E54" s="40">
        <v>14.9</v>
      </c>
      <c r="F54" s="323"/>
      <c r="G54" s="180"/>
      <c r="H54" s="323">
        <f t="shared" si="10"/>
        <v>0</v>
      </c>
      <c r="I54" s="180">
        <f t="shared" si="11"/>
        <v>0</v>
      </c>
      <c r="J54" s="180">
        <f t="shared" si="12"/>
        <v>0</v>
      </c>
      <c r="K54" s="183">
        <f t="shared" si="13"/>
        <v>0</v>
      </c>
    </row>
    <row r="55" spans="1:17" s="16" customFormat="1" ht="12" x14ac:dyDescent="0.15">
      <c r="A55" s="297"/>
      <c r="B55" s="300" t="s">
        <v>168</v>
      </c>
      <c r="C55" s="149" t="s">
        <v>161</v>
      </c>
      <c r="D55" s="344" t="s">
        <v>62</v>
      </c>
      <c r="E55" s="40">
        <v>138.30000000000001</v>
      </c>
      <c r="F55" s="323"/>
      <c r="G55" s="180"/>
      <c r="H55" s="323">
        <f t="shared" si="10"/>
        <v>0</v>
      </c>
      <c r="I55" s="180">
        <f t="shared" si="11"/>
        <v>0</v>
      </c>
      <c r="J55" s="180">
        <f t="shared" si="12"/>
        <v>0</v>
      </c>
      <c r="K55" s="183">
        <f t="shared" si="13"/>
        <v>0</v>
      </c>
    </row>
    <row r="56" spans="1:17" s="16" customFormat="1" ht="12" x14ac:dyDescent="0.2">
      <c r="B56" s="300"/>
      <c r="C56" s="41" t="s">
        <v>61</v>
      </c>
      <c r="D56" s="39"/>
      <c r="E56" s="42"/>
      <c r="F56" s="43"/>
      <c r="G56" s="43"/>
      <c r="H56" s="43"/>
      <c r="I56" s="44">
        <f>SUM(I50:I55)</f>
        <v>0</v>
      </c>
      <c r="J56" s="44">
        <f>SUM(J50:J55)</f>
        <v>0</v>
      </c>
      <c r="K56" s="45"/>
      <c r="M56" s="7"/>
      <c r="N56" s="7"/>
      <c r="O56" s="7"/>
      <c r="P56" s="7"/>
      <c r="Q56" s="7"/>
    </row>
    <row r="57" spans="1:17" s="16" customFormat="1" ht="12" x14ac:dyDescent="0.2">
      <c r="A57" s="186"/>
      <c r="B57" s="301"/>
      <c r="C57" s="46"/>
      <c r="D57" s="47"/>
      <c r="E57" s="48"/>
      <c r="F57" s="48"/>
      <c r="G57" s="48"/>
      <c r="H57" s="48"/>
      <c r="I57" s="49"/>
      <c r="J57" s="50">
        <f>I56+J56</f>
        <v>0</v>
      </c>
      <c r="K57" s="51"/>
      <c r="M57" s="7"/>
      <c r="N57" s="7"/>
      <c r="O57" s="7"/>
      <c r="P57" s="7"/>
      <c r="Q57" s="7"/>
    </row>
    <row r="58" spans="1:17" s="16" customFormat="1" ht="12" x14ac:dyDescent="0.15">
      <c r="A58" s="297"/>
      <c r="B58" s="309">
        <v>6</v>
      </c>
      <c r="C58" s="37" t="s">
        <v>169</v>
      </c>
      <c r="D58" s="306"/>
      <c r="E58" s="307"/>
      <c r="F58" s="307"/>
      <c r="G58" s="307"/>
      <c r="H58" s="307"/>
      <c r="I58" s="307"/>
      <c r="J58" s="307"/>
      <c r="K58" s="308"/>
    </row>
    <row r="59" spans="1:17" s="16" customFormat="1" ht="12" x14ac:dyDescent="0.15">
      <c r="A59" s="297"/>
      <c r="B59" s="300" t="s">
        <v>170</v>
      </c>
      <c r="C59" s="149" t="s">
        <v>171</v>
      </c>
      <c r="D59" s="344" t="s">
        <v>142</v>
      </c>
      <c r="E59" s="40">
        <v>42</v>
      </c>
      <c r="F59" s="323"/>
      <c r="G59" s="180"/>
      <c r="H59" s="323">
        <f t="shared" ref="H59:H67" si="14">F59+G59</f>
        <v>0</v>
      </c>
      <c r="I59" s="180">
        <f t="shared" ref="I59:I67" si="15">F59*E59</f>
        <v>0</v>
      </c>
      <c r="J59" s="180">
        <f t="shared" ref="J59:J67" si="16">G59*E59</f>
        <v>0</v>
      </c>
      <c r="K59" s="183">
        <f t="shared" ref="K59:K67" si="17">I59+J59</f>
        <v>0</v>
      </c>
    </row>
    <row r="60" spans="1:17" s="16" customFormat="1" ht="12" x14ac:dyDescent="0.15">
      <c r="A60" s="297"/>
      <c r="B60" s="355" t="s">
        <v>172</v>
      </c>
      <c r="C60" s="354" t="s">
        <v>173</v>
      </c>
      <c r="D60" s="344" t="s">
        <v>142</v>
      </c>
      <c r="E60" s="40">
        <v>8</v>
      </c>
      <c r="F60" s="323"/>
      <c r="G60" s="180"/>
      <c r="H60" s="323">
        <f t="shared" si="14"/>
        <v>0</v>
      </c>
      <c r="I60" s="180">
        <f t="shared" si="15"/>
        <v>0</v>
      </c>
      <c r="J60" s="180">
        <f t="shared" si="16"/>
        <v>0</v>
      </c>
      <c r="K60" s="183">
        <f t="shared" si="17"/>
        <v>0</v>
      </c>
    </row>
    <row r="61" spans="1:17" s="16" customFormat="1" ht="12" x14ac:dyDescent="0.15">
      <c r="A61" s="297"/>
      <c r="B61" s="300" t="s">
        <v>174</v>
      </c>
      <c r="C61" s="149" t="s">
        <v>154</v>
      </c>
      <c r="D61" s="344" t="s">
        <v>142</v>
      </c>
      <c r="E61" s="40">
        <v>54</v>
      </c>
      <c r="F61" s="323"/>
      <c r="G61" s="180"/>
      <c r="H61" s="323">
        <f t="shared" si="14"/>
        <v>0</v>
      </c>
      <c r="I61" s="180">
        <f t="shared" si="15"/>
        <v>0</v>
      </c>
      <c r="J61" s="180">
        <f t="shared" si="16"/>
        <v>0</v>
      </c>
      <c r="K61" s="183">
        <f t="shared" si="17"/>
        <v>0</v>
      </c>
    </row>
    <row r="62" spans="1:17" s="16" customFormat="1" ht="12" x14ac:dyDescent="0.15">
      <c r="A62" s="297"/>
      <c r="B62" s="300" t="s">
        <v>175</v>
      </c>
      <c r="C62" s="149" t="s">
        <v>176</v>
      </c>
      <c r="D62" s="344" t="s">
        <v>142</v>
      </c>
      <c r="E62" s="40">
        <v>25</v>
      </c>
      <c r="F62" s="323"/>
      <c r="G62" s="180"/>
      <c r="H62" s="323">
        <f t="shared" si="14"/>
        <v>0</v>
      </c>
      <c r="I62" s="180">
        <f t="shared" si="15"/>
        <v>0</v>
      </c>
      <c r="J62" s="180">
        <f t="shared" si="16"/>
        <v>0</v>
      </c>
      <c r="K62" s="183">
        <f t="shared" si="17"/>
        <v>0</v>
      </c>
    </row>
    <row r="63" spans="1:17" s="16" customFormat="1" ht="12" x14ac:dyDescent="0.15">
      <c r="A63" s="297"/>
      <c r="B63" s="300" t="s">
        <v>177</v>
      </c>
      <c r="C63" s="149" t="s">
        <v>156</v>
      </c>
      <c r="D63" s="344" t="s">
        <v>142</v>
      </c>
      <c r="E63" s="40">
        <v>100</v>
      </c>
      <c r="F63" s="323"/>
      <c r="G63" s="180"/>
      <c r="H63" s="323">
        <f t="shared" si="14"/>
        <v>0</v>
      </c>
      <c r="I63" s="180">
        <f t="shared" si="15"/>
        <v>0</v>
      </c>
      <c r="J63" s="180">
        <f t="shared" si="16"/>
        <v>0</v>
      </c>
      <c r="K63" s="183">
        <f t="shared" si="17"/>
        <v>0</v>
      </c>
    </row>
    <row r="64" spans="1:17" s="16" customFormat="1" ht="12" x14ac:dyDescent="0.15">
      <c r="A64" s="297"/>
      <c r="B64" s="300" t="s">
        <v>178</v>
      </c>
      <c r="C64" s="149" t="s">
        <v>158</v>
      </c>
      <c r="D64" s="344" t="s">
        <v>142</v>
      </c>
      <c r="E64" s="40">
        <v>146</v>
      </c>
      <c r="F64" s="323"/>
      <c r="G64" s="180"/>
      <c r="H64" s="323">
        <f t="shared" si="14"/>
        <v>0</v>
      </c>
      <c r="I64" s="180">
        <f t="shared" si="15"/>
        <v>0</v>
      </c>
      <c r="J64" s="180">
        <f t="shared" si="16"/>
        <v>0</v>
      </c>
      <c r="K64" s="183">
        <f t="shared" si="17"/>
        <v>0</v>
      </c>
    </row>
    <row r="65" spans="1:17" s="16" customFormat="1" ht="12" x14ac:dyDescent="0.15">
      <c r="A65" s="297"/>
      <c r="B65" s="300" t="s">
        <v>179</v>
      </c>
      <c r="C65" s="149" t="s">
        <v>160</v>
      </c>
      <c r="D65" s="344" t="s">
        <v>142</v>
      </c>
      <c r="E65" s="40">
        <v>28</v>
      </c>
      <c r="F65" s="323"/>
      <c r="G65" s="180"/>
      <c r="H65" s="323">
        <f t="shared" si="14"/>
        <v>0</v>
      </c>
      <c r="I65" s="180">
        <f t="shared" si="15"/>
        <v>0</v>
      </c>
      <c r="J65" s="180">
        <f t="shared" si="16"/>
        <v>0</v>
      </c>
      <c r="K65" s="183">
        <f t="shared" si="17"/>
        <v>0</v>
      </c>
    </row>
    <row r="66" spans="1:17" s="16" customFormat="1" ht="12" x14ac:dyDescent="0.15">
      <c r="A66" s="297"/>
      <c r="B66" s="300" t="s">
        <v>180</v>
      </c>
      <c r="C66" s="149" t="s">
        <v>152</v>
      </c>
      <c r="D66" s="344" t="s">
        <v>147</v>
      </c>
      <c r="E66" s="40">
        <v>16.100000000000001</v>
      </c>
      <c r="F66" s="323"/>
      <c r="G66" s="180"/>
      <c r="H66" s="323">
        <f t="shared" si="14"/>
        <v>0</v>
      </c>
      <c r="I66" s="180">
        <f t="shared" si="15"/>
        <v>0</v>
      </c>
      <c r="J66" s="180">
        <f t="shared" si="16"/>
        <v>0</v>
      </c>
      <c r="K66" s="183">
        <f t="shared" si="17"/>
        <v>0</v>
      </c>
    </row>
    <row r="67" spans="1:17" s="16" customFormat="1" ht="12" x14ac:dyDescent="0.15">
      <c r="A67" s="297"/>
      <c r="B67" s="300" t="s">
        <v>181</v>
      </c>
      <c r="C67" s="149" t="s">
        <v>161</v>
      </c>
      <c r="D67" s="344" t="s">
        <v>62</v>
      </c>
      <c r="E67" s="40">
        <v>145.6</v>
      </c>
      <c r="F67" s="323"/>
      <c r="G67" s="180"/>
      <c r="H67" s="323">
        <f t="shared" si="14"/>
        <v>0</v>
      </c>
      <c r="I67" s="180">
        <f t="shared" si="15"/>
        <v>0</v>
      </c>
      <c r="J67" s="180">
        <f t="shared" si="16"/>
        <v>0</v>
      </c>
      <c r="K67" s="183">
        <f t="shared" si="17"/>
        <v>0</v>
      </c>
    </row>
    <row r="68" spans="1:17" s="16" customFormat="1" ht="12" x14ac:dyDescent="0.2">
      <c r="B68" s="300"/>
      <c r="C68" s="41" t="s">
        <v>61</v>
      </c>
      <c r="D68" s="39"/>
      <c r="E68" s="42"/>
      <c r="F68" s="43"/>
      <c r="G68" s="43"/>
      <c r="H68" s="43"/>
      <c r="I68" s="44">
        <f>SUM(I59:I67)</f>
        <v>0</v>
      </c>
      <c r="J68" s="44">
        <f>SUM(J59:J67)</f>
        <v>0</v>
      </c>
      <c r="K68" s="45"/>
      <c r="M68" s="7"/>
      <c r="N68" s="7"/>
      <c r="O68" s="7"/>
      <c r="P68" s="7"/>
      <c r="Q68" s="7"/>
    </row>
    <row r="69" spans="1:17" s="16" customFormat="1" ht="12" x14ac:dyDescent="0.2">
      <c r="A69" s="186"/>
      <c r="B69" s="301"/>
      <c r="C69" s="46"/>
      <c r="D69" s="47"/>
      <c r="E69" s="48"/>
      <c r="F69" s="48"/>
      <c r="G69" s="48"/>
      <c r="H69" s="48"/>
      <c r="I69" s="49"/>
      <c r="J69" s="50">
        <f>I68+J68</f>
        <v>0</v>
      </c>
      <c r="K69" s="51"/>
      <c r="M69" s="7"/>
      <c r="N69" s="7"/>
      <c r="O69" s="7"/>
      <c r="P69" s="7"/>
      <c r="Q69" s="7"/>
    </row>
    <row r="70" spans="1:17" s="16" customFormat="1" ht="12" x14ac:dyDescent="0.15">
      <c r="A70" s="297"/>
      <c r="B70" s="299">
        <v>7</v>
      </c>
      <c r="C70" s="37" t="s">
        <v>81</v>
      </c>
      <c r="D70" s="52"/>
      <c r="E70" s="53"/>
      <c r="F70" s="54"/>
      <c r="G70" s="54"/>
      <c r="H70" s="55"/>
      <c r="I70" s="56"/>
      <c r="J70" s="56"/>
      <c r="K70" s="57"/>
    </row>
    <row r="71" spans="1:17" s="16" customFormat="1" ht="24" x14ac:dyDescent="0.15">
      <c r="A71" s="297"/>
      <c r="B71" s="312" t="s">
        <v>184</v>
      </c>
      <c r="C71" s="59" t="s">
        <v>101</v>
      </c>
      <c r="D71" s="344" t="s">
        <v>62</v>
      </c>
      <c r="E71" s="323">
        <v>255.15</v>
      </c>
      <c r="F71" s="323"/>
      <c r="G71" s="180"/>
      <c r="H71" s="182">
        <v>4.41</v>
      </c>
      <c r="I71" s="180">
        <f>F71*E71</f>
        <v>0</v>
      </c>
      <c r="J71" s="180">
        <f>G71*E71</f>
        <v>0</v>
      </c>
      <c r="K71" s="183">
        <f>I71+J71</f>
        <v>0</v>
      </c>
      <c r="M71" s="7"/>
      <c r="N71" s="7"/>
      <c r="O71" s="7"/>
      <c r="P71" s="7"/>
      <c r="Q71" s="7"/>
    </row>
    <row r="72" spans="1:17" s="16" customFormat="1" ht="12" x14ac:dyDescent="0.2">
      <c r="B72" s="300"/>
      <c r="C72" s="41" t="s">
        <v>61</v>
      </c>
      <c r="D72" s="39"/>
      <c r="E72" s="42"/>
      <c r="F72" s="43"/>
      <c r="G72" s="43"/>
      <c r="H72" s="43"/>
      <c r="I72" s="44">
        <f>SUM(I71:I71)</f>
        <v>0</v>
      </c>
      <c r="J72" s="44">
        <f>SUM(J71:J71)</f>
        <v>0</v>
      </c>
      <c r="K72" s="45"/>
      <c r="M72" s="7"/>
      <c r="N72" s="7"/>
      <c r="O72" s="7"/>
      <c r="P72" s="7"/>
      <c r="Q72" s="7"/>
    </row>
    <row r="73" spans="1:17" s="16" customFormat="1" ht="12" x14ac:dyDescent="0.2">
      <c r="A73" s="186"/>
      <c r="B73" s="301"/>
      <c r="C73" s="46"/>
      <c r="D73" s="47"/>
      <c r="E73" s="48"/>
      <c r="F73" s="48"/>
      <c r="G73" s="48"/>
      <c r="H73" s="48"/>
      <c r="I73" s="49"/>
      <c r="J73" s="50">
        <f>I72+J72</f>
        <v>0</v>
      </c>
      <c r="K73" s="51"/>
      <c r="M73" s="7"/>
      <c r="N73" s="7"/>
      <c r="O73" s="7"/>
      <c r="P73" s="7"/>
      <c r="Q73" s="7"/>
    </row>
    <row r="74" spans="1:17" s="16" customFormat="1" ht="12" x14ac:dyDescent="0.2">
      <c r="A74" s="304"/>
      <c r="B74" s="299">
        <v>8</v>
      </c>
      <c r="C74" s="37" t="s">
        <v>82</v>
      </c>
      <c r="D74" s="52"/>
      <c r="E74" s="184"/>
      <c r="F74" s="185"/>
      <c r="G74" s="185"/>
      <c r="H74" s="185"/>
      <c r="I74" s="56"/>
      <c r="J74" s="56"/>
      <c r="K74" s="57"/>
      <c r="M74" s="7"/>
      <c r="N74" s="7"/>
      <c r="O74" s="7"/>
      <c r="P74" s="7"/>
      <c r="Q74" s="7"/>
    </row>
    <row r="75" spans="1:17" s="16" customFormat="1" ht="24" x14ac:dyDescent="0.2">
      <c r="A75" s="189"/>
      <c r="B75" s="302" t="s">
        <v>185</v>
      </c>
      <c r="C75" s="150" t="s">
        <v>98</v>
      </c>
      <c r="D75" s="344" t="s">
        <v>62</v>
      </c>
      <c r="E75" s="323">
        <f>255.15*2</f>
        <v>510.3</v>
      </c>
      <c r="F75" s="323"/>
      <c r="G75" s="180"/>
      <c r="H75" s="180">
        <f t="shared" ref="H75" si="18">G75+F75</f>
        <v>0</v>
      </c>
      <c r="I75" s="180">
        <f>F75*E75</f>
        <v>0</v>
      </c>
      <c r="J75" s="180">
        <f t="shared" ref="J75:J76" si="19">G75*E75</f>
        <v>0</v>
      </c>
      <c r="K75" s="181">
        <f>I75+J75</f>
        <v>0</v>
      </c>
      <c r="M75" s="7"/>
      <c r="N75" s="7"/>
      <c r="O75" s="7"/>
      <c r="P75" s="7"/>
      <c r="Q75" s="7"/>
    </row>
    <row r="76" spans="1:17" s="16" customFormat="1" ht="24" customHeight="1" x14ac:dyDescent="0.2">
      <c r="A76" s="189"/>
      <c r="B76" s="302" t="s">
        <v>186</v>
      </c>
      <c r="C76" s="150" t="s">
        <v>99</v>
      </c>
      <c r="D76" s="344" t="s">
        <v>62</v>
      </c>
      <c r="E76" s="323">
        <f>255.15*2</f>
        <v>510.3</v>
      </c>
      <c r="F76" s="323"/>
      <c r="G76" s="180"/>
      <c r="H76" s="180">
        <f t="shared" ref="H76" si="20">G76+F76</f>
        <v>0</v>
      </c>
      <c r="I76" s="180">
        <f>F76*E76</f>
        <v>0</v>
      </c>
      <c r="J76" s="180">
        <f t="shared" si="19"/>
        <v>0</v>
      </c>
      <c r="K76" s="181">
        <f>I76+J76</f>
        <v>0</v>
      </c>
      <c r="M76" s="7"/>
      <c r="N76" s="7"/>
      <c r="O76" s="7"/>
      <c r="P76" s="7"/>
      <c r="Q76" s="7"/>
    </row>
    <row r="77" spans="1:17" s="16" customFormat="1" ht="12" x14ac:dyDescent="0.2">
      <c r="A77" s="189"/>
      <c r="B77" s="302"/>
      <c r="C77" s="311" t="s">
        <v>61</v>
      </c>
      <c r="D77" s="43"/>
      <c r="E77" s="180"/>
      <c r="F77" s="180"/>
      <c r="G77" s="180"/>
      <c r="H77" s="180"/>
      <c r="I77" s="44">
        <f>SUM(I75:I76)</f>
        <v>0</v>
      </c>
      <c r="J77" s="44">
        <f>SUM(J75:J76)</f>
        <v>0</v>
      </c>
      <c r="K77" s="181"/>
      <c r="M77" s="7"/>
      <c r="N77" s="7"/>
      <c r="O77" s="7"/>
      <c r="P77" s="7"/>
      <c r="Q77" s="7"/>
    </row>
    <row r="78" spans="1:17" s="16" customFormat="1" ht="12" x14ac:dyDescent="0.2">
      <c r="B78" s="301"/>
      <c r="C78" s="46"/>
      <c r="D78" s="47"/>
      <c r="E78" s="48"/>
      <c r="F78" s="48"/>
      <c r="G78" s="48"/>
      <c r="H78" s="48"/>
      <c r="I78" s="49"/>
      <c r="J78" s="50">
        <f>I77+J77</f>
        <v>0</v>
      </c>
      <c r="K78" s="51"/>
      <c r="M78" s="7"/>
      <c r="N78" s="7"/>
      <c r="O78" s="7"/>
      <c r="P78" s="7"/>
      <c r="Q78" s="7"/>
    </row>
    <row r="79" spans="1:17" s="16" customFormat="1" ht="12" x14ac:dyDescent="0.2">
      <c r="B79" s="309">
        <v>9</v>
      </c>
      <c r="C79" s="310" t="s">
        <v>83</v>
      </c>
      <c r="D79" s="306"/>
      <c r="E79" s="307"/>
      <c r="F79" s="307"/>
      <c r="G79" s="307"/>
      <c r="H79" s="307"/>
      <c r="I79" s="307"/>
      <c r="J79" s="307"/>
      <c r="K79" s="308"/>
      <c r="M79" s="7"/>
      <c r="N79" s="7"/>
      <c r="O79" s="7"/>
      <c r="P79" s="7"/>
      <c r="Q79" s="7"/>
    </row>
    <row r="80" spans="1:17" s="16" customFormat="1" ht="12" x14ac:dyDescent="0.2">
      <c r="B80" s="345" t="s">
        <v>187</v>
      </c>
      <c r="C80" s="325" t="s">
        <v>102</v>
      </c>
      <c r="D80" s="344" t="s">
        <v>62</v>
      </c>
      <c r="E80" s="344">
        <f>255.15*2</f>
        <v>510.3</v>
      </c>
      <c r="F80" s="323"/>
      <c r="G80" s="180"/>
      <c r="H80" s="314">
        <f t="shared" ref="H80:H81" si="21">G80+F80</f>
        <v>0</v>
      </c>
      <c r="I80" s="182">
        <f t="shared" ref="I80:I82" si="22">F80*E80</f>
        <v>0</v>
      </c>
      <c r="J80" s="182">
        <f t="shared" ref="J80:J82" si="23">G80*E80</f>
        <v>0</v>
      </c>
      <c r="K80" s="183">
        <f t="shared" ref="K80:K82" si="24">J80+I80</f>
        <v>0</v>
      </c>
      <c r="M80" s="7"/>
      <c r="N80" s="7"/>
      <c r="O80" s="7"/>
      <c r="P80" s="7"/>
      <c r="Q80" s="7"/>
    </row>
    <row r="81" spans="2:17" s="16" customFormat="1" ht="12" x14ac:dyDescent="0.2">
      <c r="B81" s="345" t="s">
        <v>188</v>
      </c>
      <c r="C81" s="325" t="s">
        <v>100</v>
      </c>
      <c r="D81" s="344" t="s">
        <v>62</v>
      </c>
      <c r="E81" s="344">
        <f t="shared" ref="E81:E82" si="25">255.15*2</f>
        <v>510.3</v>
      </c>
      <c r="F81" s="323"/>
      <c r="G81" s="180"/>
      <c r="H81" s="314">
        <f t="shared" si="21"/>
        <v>0</v>
      </c>
      <c r="I81" s="182">
        <f t="shared" si="22"/>
        <v>0</v>
      </c>
      <c r="J81" s="182">
        <f t="shared" si="23"/>
        <v>0</v>
      </c>
      <c r="K81" s="183">
        <f t="shared" si="24"/>
        <v>0</v>
      </c>
      <c r="M81" s="7"/>
      <c r="N81" s="7"/>
      <c r="O81" s="7"/>
      <c r="P81" s="7"/>
      <c r="Q81" s="7"/>
    </row>
    <row r="82" spans="2:17" s="16" customFormat="1" ht="12" customHeight="1" x14ac:dyDescent="0.2">
      <c r="B82" s="345" t="s">
        <v>189</v>
      </c>
      <c r="C82" s="150" t="s">
        <v>109</v>
      </c>
      <c r="D82" s="43" t="s">
        <v>62</v>
      </c>
      <c r="E82" s="344">
        <f t="shared" si="25"/>
        <v>510.3</v>
      </c>
      <c r="F82" s="323"/>
      <c r="G82" s="182"/>
      <c r="H82" s="182">
        <f t="shared" ref="H82" si="26">G82+F82</f>
        <v>0</v>
      </c>
      <c r="I82" s="182">
        <f t="shared" si="22"/>
        <v>0</v>
      </c>
      <c r="J82" s="182">
        <f t="shared" si="23"/>
        <v>0</v>
      </c>
      <c r="K82" s="183">
        <f t="shared" si="24"/>
        <v>0</v>
      </c>
      <c r="M82" s="7"/>
      <c r="N82" s="7"/>
      <c r="O82" s="7"/>
      <c r="P82" s="7"/>
      <c r="Q82" s="7"/>
    </row>
    <row r="83" spans="2:17" s="16" customFormat="1" ht="12" x14ac:dyDescent="0.2">
      <c r="B83" s="302"/>
      <c r="C83" s="41" t="s">
        <v>61</v>
      </c>
      <c r="D83" s="39"/>
      <c r="E83" s="42"/>
      <c r="F83" s="43"/>
      <c r="G83" s="43"/>
      <c r="H83" s="43"/>
      <c r="I83" s="44">
        <f>SUM(I80:I82)</f>
        <v>0</v>
      </c>
      <c r="J83" s="44">
        <f>SUM(J80:J82)</f>
        <v>0</v>
      </c>
      <c r="K83" s="45"/>
      <c r="M83" s="7"/>
      <c r="N83" s="7"/>
      <c r="O83" s="7"/>
      <c r="P83" s="7"/>
      <c r="Q83" s="7"/>
    </row>
    <row r="84" spans="2:17" s="16" customFormat="1" ht="12" x14ac:dyDescent="0.2">
      <c r="B84" s="301"/>
      <c r="C84" s="46"/>
      <c r="D84" s="47"/>
      <c r="E84" s="48"/>
      <c r="F84" s="48"/>
      <c r="G84" s="48"/>
      <c r="H84" s="48"/>
      <c r="I84" s="49"/>
      <c r="J84" s="50">
        <f>I83+J83</f>
        <v>0</v>
      </c>
      <c r="K84" s="51"/>
      <c r="M84" s="7"/>
      <c r="N84" s="7"/>
      <c r="O84" s="7"/>
      <c r="P84" s="7"/>
      <c r="Q84" s="7"/>
    </row>
    <row r="85" spans="2:17" s="16" customFormat="1" ht="12" x14ac:dyDescent="0.2">
      <c r="B85" s="299">
        <v>10</v>
      </c>
      <c r="C85" s="37" t="s">
        <v>84</v>
      </c>
      <c r="D85" s="52"/>
      <c r="E85" s="184"/>
      <c r="F85" s="185"/>
      <c r="G85" s="185"/>
      <c r="H85" s="185"/>
      <c r="I85" s="56"/>
      <c r="J85" s="56"/>
      <c r="K85" s="57"/>
      <c r="M85" s="7"/>
      <c r="N85" s="7"/>
      <c r="O85" s="7"/>
      <c r="P85" s="7"/>
      <c r="Q85" s="7"/>
    </row>
    <row r="86" spans="2:17" s="16" customFormat="1" ht="12" x14ac:dyDescent="0.2">
      <c r="B86" s="302" t="s">
        <v>190</v>
      </c>
      <c r="C86" s="325" t="s">
        <v>243</v>
      </c>
      <c r="D86" s="344" t="s">
        <v>142</v>
      </c>
      <c r="E86" s="62">
        <v>2</v>
      </c>
      <c r="F86" s="323"/>
      <c r="G86" s="180"/>
      <c r="H86" s="314">
        <f t="shared" ref="H86:H102" si="27">G86+F86</f>
        <v>0</v>
      </c>
      <c r="I86" s="313">
        <f t="shared" ref="I86:I102" si="28">F86*E86</f>
        <v>0</v>
      </c>
      <c r="J86" s="313">
        <f>G86*E86</f>
        <v>0</v>
      </c>
      <c r="K86" s="181">
        <f>J86+I86</f>
        <v>0</v>
      </c>
      <c r="M86" s="7"/>
      <c r="N86" s="7"/>
      <c r="O86" s="7"/>
      <c r="P86" s="7"/>
      <c r="Q86" s="7"/>
    </row>
    <row r="87" spans="2:17" s="16" customFormat="1" ht="12" x14ac:dyDescent="0.2">
      <c r="B87" s="302" t="s">
        <v>191</v>
      </c>
      <c r="C87" s="325" t="s">
        <v>244</v>
      </c>
      <c r="D87" s="344" t="s">
        <v>142</v>
      </c>
      <c r="E87" s="62">
        <v>2</v>
      </c>
      <c r="F87" s="323"/>
      <c r="G87" s="180"/>
      <c r="H87" s="314">
        <f t="shared" si="27"/>
        <v>0</v>
      </c>
      <c r="I87" s="313">
        <f t="shared" si="28"/>
        <v>0</v>
      </c>
      <c r="J87" s="313">
        <f>G87*E87</f>
        <v>0</v>
      </c>
      <c r="K87" s="181">
        <f>J87+I87</f>
        <v>0</v>
      </c>
      <c r="M87" s="7"/>
      <c r="N87" s="7"/>
      <c r="O87" s="7"/>
      <c r="P87" s="7"/>
      <c r="Q87" s="7"/>
    </row>
    <row r="88" spans="2:17" s="16" customFormat="1" ht="10.5" customHeight="1" x14ac:dyDescent="0.2">
      <c r="B88" s="302" t="s">
        <v>192</v>
      </c>
      <c r="C88" s="357" t="s">
        <v>246</v>
      </c>
      <c r="D88" s="344" t="s">
        <v>142</v>
      </c>
      <c r="E88" s="62">
        <v>2</v>
      </c>
      <c r="F88" s="323"/>
      <c r="G88" s="180"/>
      <c r="H88" s="314">
        <f t="shared" si="27"/>
        <v>0</v>
      </c>
      <c r="I88" s="313">
        <f t="shared" si="28"/>
        <v>0</v>
      </c>
      <c r="J88" s="313">
        <f>G88*E88</f>
        <v>0</v>
      </c>
      <c r="K88" s="181">
        <f>J88+I88</f>
        <v>0</v>
      </c>
      <c r="M88" s="7"/>
      <c r="N88" s="7"/>
      <c r="O88" s="7"/>
      <c r="P88" s="7"/>
      <c r="Q88" s="7"/>
    </row>
    <row r="89" spans="2:17" s="16" customFormat="1" ht="10.5" customHeight="1" x14ac:dyDescent="0.2">
      <c r="B89" s="302" t="s">
        <v>193</v>
      </c>
      <c r="C89" s="357" t="s">
        <v>247</v>
      </c>
      <c r="D89" s="344" t="s">
        <v>85</v>
      </c>
      <c r="E89" s="62">
        <v>500</v>
      </c>
      <c r="F89" s="323"/>
      <c r="G89" s="180"/>
      <c r="H89" s="314">
        <f t="shared" si="27"/>
        <v>0</v>
      </c>
      <c r="I89" s="313">
        <f t="shared" si="28"/>
        <v>0</v>
      </c>
      <c r="J89" s="313">
        <f t="shared" ref="J89:J90" si="29">G89*E89</f>
        <v>0</v>
      </c>
      <c r="K89" s="181">
        <f t="shared" ref="K89:K90" si="30">J89+I89</f>
        <v>0</v>
      </c>
      <c r="M89" s="7"/>
      <c r="N89" s="7"/>
      <c r="O89" s="7"/>
      <c r="P89" s="7"/>
      <c r="Q89" s="7"/>
    </row>
    <row r="90" spans="2:17" s="16" customFormat="1" ht="12" x14ac:dyDescent="0.2">
      <c r="B90" s="302" t="s">
        <v>194</v>
      </c>
      <c r="C90" s="150" t="s">
        <v>104</v>
      </c>
      <c r="D90" s="344" t="s">
        <v>142</v>
      </c>
      <c r="E90" s="62">
        <v>3</v>
      </c>
      <c r="F90" s="323"/>
      <c r="G90" s="180"/>
      <c r="H90" s="314">
        <f t="shared" si="27"/>
        <v>0</v>
      </c>
      <c r="I90" s="313">
        <f t="shared" si="28"/>
        <v>0</v>
      </c>
      <c r="J90" s="313">
        <f t="shared" si="29"/>
        <v>0</v>
      </c>
      <c r="K90" s="181">
        <f t="shared" si="30"/>
        <v>0</v>
      </c>
      <c r="M90" s="7"/>
      <c r="N90" s="7"/>
      <c r="O90" s="7"/>
      <c r="P90" s="7"/>
      <c r="Q90" s="7"/>
    </row>
    <row r="91" spans="2:17" s="16" customFormat="1" ht="12" x14ac:dyDescent="0.2">
      <c r="B91" s="302" t="s">
        <v>195</v>
      </c>
      <c r="C91" s="150" t="s">
        <v>105</v>
      </c>
      <c r="D91" s="344" t="s">
        <v>142</v>
      </c>
      <c r="E91" s="62">
        <v>15</v>
      </c>
      <c r="F91" s="323"/>
      <c r="G91" s="180"/>
      <c r="H91" s="314">
        <f t="shared" si="27"/>
        <v>0</v>
      </c>
      <c r="I91" s="313">
        <f t="shared" si="28"/>
        <v>0</v>
      </c>
      <c r="J91" s="313">
        <f t="shared" ref="J91:J102" si="31">G91*E91</f>
        <v>0</v>
      </c>
      <c r="K91" s="181">
        <f t="shared" ref="K91:K102" si="32">J91+I91</f>
        <v>0</v>
      </c>
      <c r="M91" s="7"/>
      <c r="N91" s="7"/>
      <c r="O91" s="7"/>
      <c r="P91" s="7"/>
      <c r="Q91" s="7"/>
    </row>
    <row r="92" spans="2:17" s="16" customFormat="1" ht="12" x14ac:dyDescent="0.2">
      <c r="B92" s="302" t="s">
        <v>196</v>
      </c>
      <c r="C92" s="150" t="s">
        <v>106</v>
      </c>
      <c r="D92" s="39" t="s">
        <v>85</v>
      </c>
      <c r="E92" s="62">
        <v>250</v>
      </c>
      <c r="F92" s="323"/>
      <c r="G92" s="180"/>
      <c r="H92" s="314">
        <f t="shared" si="27"/>
        <v>0</v>
      </c>
      <c r="I92" s="313">
        <f t="shared" si="28"/>
        <v>0</v>
      </c>
      <c r="J92" s="313">
        <f t="shared" si="31"/>
        <v>0</v>
      </c>
      <c r="K92" s="181">
        <f t="shared" si="32"/>
        <v>0</v>
      </c>
      <c r="M92" s="7"/>
      <c r="N92" s="7"/>
      <c r="P92" s="356"/>
      <c r="Q92" s="7"/>
    </row>
    <row r="93" spans="2:17" s="16" customFormat="1" ht="12" x14ac:dyDescent="0.2">
      <c r="B93" s="302" t="s">
        <v>229</v>
      </c>
      <c r="C93" s="150" t="s">
        <v>86</v>
      </c>
      <c r="D93" s="344" t="s">
        <v>142</v>
      </c>
      <c r="E93" s="62">
        <v>6</v>
      </c>
      <c r="F93" s="323"/>
      <c r="G93" s="180"/>
      <c r="H93" s="314">
        <f t="shared" si="27"/>
        <v>0</v>
      </c>
      <c r="I93" s="313">
        <f t="shared" si="28"/>
        <v>0</v>
      </c>
      <c r="J93" s="313">
        <f t="shared" si="31"/>
        <v>0</v>
      </c>
      <c r="K93" s="181">
        <f t="shared" si="32"/>
        <v>0</v>
      </c>
      <c r="M93" s="7"/>
      <c r="N93" s="7"/>
      <c r="O93" s="7"/>
      <c r="P93" s="7"/>
      <c r="Q93" s="7"/>
    </row>
    <row r="94" spans="2:17" s="16" customFormat="1" ht="12" x14ac:dyDescent="0.2">
      <c r="B94" s="302" t="s">
        <v>230</v>
      </c>
      <c r="C94" s="150" t="s">
        <v>107</v>
      </c>
      <c r="D94" s="344" t="s">
        <v>142</v>
      </c>
      <c r="E94" s="62">
        <v>8</v>
      </c>
      <c r="F94" s="323"/>
      <c r="G94" s="180"/>
      <c r="H94" s="314">
        <f t="shared" si="27"/>
        <v>0</v>
      </c>
      <c r="I94" s="313">
        <f t="shared" si="28"/>
        <v>0</v>
      </c>
      <c r="J94" s="313">
        <f t="shared" si="31"/>
        <v>0</v>
      </c>
      <c r="K94" s="181">
        <f t="shared" si="32"/>
        <v>0</v>
      </c>
      <c r="M94" s="7"/>
      <c r="N94" s="7"/>
      <c r="O94" s="7"/>
      <c r="P94" s="7"/>
      <c r="Q94" s="7"/>
    </row>
    <row r="95" spans="2:17" s="16" customFormat="1" ht="12" x14ac:dyDescent="0.2">
      <c r="B95" s="302" t="s">
        <v>231</v>
      </c>
      <c r="C95" s="325" t="s">
        <v>87</v>
      </c>
      <c r="D95" s="344" t="s">
        <v>142</v>
      </c>
      <c r="E95" s="62">
        <v>8</v>
      </c>
      <c r="F95" s="180"/>
      <c r="G95" s="180"/>
      <c r="H95" s="314">
        <f t="shared" si="27"/>
        <v>0</v>
      </c>
      <c r="I95" s="313">
        <f t="shared" si="28"/>
        <v>0</v>
      </c>
      <c r="J95" s="313">
        <f t="shared" si="31"/>
        <v>0</v>
      </c>
      <c r="K95" s="181">
        <f t="shared" si="32"/>
        <v>0</v>
      </c>
      <c r="M95" s="7"/>
      <c r="N95" s="7"/>
    </row>
    <row r="96" spans="2:17" s="16" customFormat="1" ht="12" x14ac:dyDescent="0.2">
      <c r="B96" s="302" t="s">
        <v>232</v>
      </c>
      <c r="C96" s="325" t="s">
        <v>240</v>
      </c>
      <c r="D96" s="344" t="s">
        <v>142</v>
      </c>
      <c r="E96" s="62">
        <v>1</v>
      </c>
      <c r="F96" s="180"/>
      <c r="G96" s="180"/>
      <c r="H96" s="314">
        <f t="shared" si="27"/>
        <v>0</v>
      </c>
      <c r="I96" s="313">
        <f t="shared" si="28"/>
        <v>0</v>
      </c>
      <c r="J96" s="313">
        <f t="shared" si="31"/>
        <v>0</v>
      </c>
      <c r="K96" s="181">
        <f t="shared" si="32"/>
        <v>0</v>
      </c>
      <c r="M96" s="7"/>
      <c r="N96" s="7"/>
    </row>
    <row r="97" spans="2:14" s="16" customFormat="1" ht="12" x14ac:dyDescent="0.2">
      <c r="B97" s="302" t="s">
        <v>233</v>
      </c>
      <c r="C97" s="325" t="s">
        <v>239</v>
      </c>
      <c r="D97" s="344" t="s">
        <v>147</v>
      </c>
      <c r="E97" s="62">
        <v>4.72</v>
      </c>
      <c r="F97" s="180"/>
      <c r="G97" s="180"/>
      <c r="H97" s="314">
        <f t="shared" si="27"/>
        <v>0</v>
      </c>
      <c r="I97" s="313">
        <f t="shared" si="28"/>
        <v>0</v>
      </c>
      <c r="J97" s="313">
        <f t="shared" si="31"/>
        <v>0</v>
      </c>
      <c r="K97" s="181">
        <f t="shared" si="32"/>
        <v>0</v>
      </c>
      <c r="M97" s="7"/>
      <c r="N97" s="7"/>
    </row>
    <row r="98" spans="2:14" s="16" customFormat="1" ht="12" x14ac:dyDescent="0.2">
      <c r="B98" s="302" t="s">
        <v>234</v>
      </c>
      <c r="C98" s="325" t="s">
        <v>238</v>
      </c>
      <c r="D98" s="344" t="s">
        <v>147</v>
      </c>
      <c r="E98" s="62">
        <f>(E101+E100)*0.44*0.2</f>
        <v>44</v>
      </c>
      <c r="F98" s="180"/>
      <c r="G98" s="180"/>
      <c r="H98" s="314">
        <f t="shared" si="27"/>
        <v>0</v>
      </c>
      <c r="I98" s="313">
        <f t="shared" si="28"/>
        <v>0</v>
      </c>
      <c r="J98" s="313">
        <f t="shared" si="31"/>
        <v>0</v>
      </c>
      <c r="K98" s="181">
        <f t="shared" si="32"/>
        <v>0</v>
      </c>
      <c r="M98" s="7"/>
      <c r="N98" s="7"/>
    </row>
    <row r="99" spans="2:14" s="16" customFormat="1" ht="24" x14ac:dyDescent="0.2">
      <c r="B99" s="302" t="s">
        <v>235</v>
      </c>
      <c r="C99" s="325" t="s">
        <v>242</v>
      </c>
      <c r="D99" s="344" t="s">
        <v>62</v>
      </c>
      <c r="E99" s="62">
        <v>450</v>
      </c>
      <c r="F99" s="180"/>
      <c r="G99" s="314"/>
      <c r="H99" s="314">
        <f t="shared" si="27"/>
        <v>0</v>
      </c>
      <c r="I99" s="313">
        <f t="shared" si="28"/>
        <v>0</v>
      </c>
      <c r="J99" s="313">
        <f t="shared" si="31"/>
        <v>0</v>
      </c>
      <c r="K99" s="181">
        <f t="shared" si="32"/>
        <v>0</v>
      </c>
      <c r="M99" s="7"/>
      <c r="N99" s="7"/>
    </row>
    <row r="100" spans="2:14" s="16" customFormat="1" ht="12" x14ac:dyDescent="0.2">
      <c r="B100" s="302" t="s">
        <v>245</v>
      </c>
      <c r="C100" s="325" t="s">
        <v>236</v>
      </c>
      <c r="D100" s="344" t="s">
        <v>85</v>
      </c>
      <c r="E100" s="62">
        <v>300</v>
      </c>
      <c r="F100" s="327"/>
      <c r="G100" s="315"/>
      <c r="H100" s="314">
        <f t="shared" si="27"/>
        <v>0</v>
      </c>
      <c r="I100" s="313">
        <f t="shared" si="28"/>
        <v>0</v>
      </c>
      <c r="J100" s="313">
        <f t="shared" si="31"/>
        <v>0</v>
      </c>
      <c r="K100" s="181">
        <f t="shared" si="32"/>
        <v>0</v>
      </c>
      <c r="M100" s="7"/>
      <c r="N100" s="7"/>
    </row>
    <row r="101" spans="2:14" s="16" customFormat="1" ht="12" x14ac:dyDescent="0.2">
      <c r="B101" s="302" t="s">
        <v>248</v>
      </c>
      <c r="C101" s="325" t="s">
        <v>237</v>
      </c>
      <c r="D101" s="344" t="s">
        <v>85</v>
      </c>
      <c r="E101" s="62">
        <v>200</v>
      </c>
      <c r="F101" s="327"/>
      <c r="G101" s="315"/>
      <c r="H101" s="314">
        <f t="shared" si="27"/>
        <v>0</v>
      </c>
      <c r="I101" s="313">
        <f t="shared" si="28"/>
        <v>0</v>
      </c>
      <c r="J101" s="313">
        <f t="shared" si="31"/>
        <v>0</v>
      </c>
      <c r="K101" s="181">
        <f t="shared" si="32"/>
        <v>0</v>
      </c>
      <c r="N101" s="7"/>
    </row>
    <row r="102" spans="2:14" s="16" customFormat="1" ht="12" x14ac:dyDescent="0.2">
      <c r="B102" s="302" t="s">
        <v>249</v>
      </c>
      <c r="C102" s="325" t="s">
        <v>241</v>
      </c>
      <c r="D102" s="344" t="s">
        <v>147</v>
      </c>
      <c r="E102" s="62">
        <f>((E101+E100)*0.44*0.03)+4.72</f>
        <v>11.32</v>
      </c>
      <c r="F102" s="180"/>
      <c r="G102" s="180"/>
      <c r="H102" s="314">
        <f t="shared" si="27"/>
        <v>0</v>
      </c>
      <c r="I102" s="313">
        <f t="shared" si="28"/>
        <v>0</v>
      </c>
      <c r="J102" s="313">
        <f t="shared" si="31"/>
        <v>0</v>
      </c>
      <c r="K102" s="181">
        <f t="shared" si="32"/>
        <v>0</v>
      </c>
      <c r="M102" s="7"/>
      <c r="N102" s="7"/>
    </row>
    <row r="103" spans="2:14" s="10" customFormat="1" ht="12" x14ac:dyDescent="0.2">
      <c r="B103" s="302"/>
      <c r="C103" s="41" t="s">
        <v>61</v>
      </c>
      <c r="D103" s="39"/>
      <c r="E103" s="42"/>
      <c r="F103" s="43"/>
      <c r="G103" s="43"/>
      <c r="H103" s="43"/>
      <c r="I103" s="44">
        <f>SUM(I86:I102)</f>
        <v>0</v>
      </c>
      <c r="J103" s="44">
        <f>SUM(J86:J102)</f>
        <v>0</v>
      </c>
      <c r="K103" s="45"/>
      <c r="N103" s="7"/>
    </row>
    <row r="104" spans="2:14" s="7" customFormat="1" ht="12" x14ac:dyDescent="0.2">
      <c r="B104" s="301"/>
      <c r="C104" s="46"/>
      <c r="D104" s="47"/>
      <c r="E104" s="48"/>
      <c r="F104" s="48"/>
      <c r="G104" s="48"/>
      <c r="H104" s="48"/>
      <c r="I104" s="49"/>
      <c r="J104" s="50">
        <f>I103+J103</f>
        <v>0</v>
      </c>
      <c r="K104" s="51"/>
      <c r="N104" s="16"/>
    </row>
    <row r="105" spans="2:14" s="7" customFormat="1" ht="12" x14ac:dyDescent="0.2">
      <c r="B105" s="299">
        <v>11</v>
      </c>
      <c r="C105" s="37" t="s">
        <v>88</v>
      </c>
      <c r="D105" s="52"/>
      <c r="E105" s="53"/>
      <c r="F105" s="54"/>
      <c r="G105" s="54"/>
      <c r="H105" s="55"/>
      <c r="I105" s="56"/>
      <c r="J105" s="56"/>
      <c r="K105" s="57"/>
    </row>
    <row r="106" spans="2:14" s="7" customFormat="1" ht="12" x14ac:dyDescent="0.2">
      <c r="B106" s="324" t="s">
        <v>197</v>
      </c>
      <c r="C106" s="325" t="s">
        <v>89</v>
      </c>
      <c r="D106" s="344" t="s">
        <v>142</v>
      </c>
      <c r="E106" s="62">
        <v>1</v>
      </c>
      <c r="F106" s="326"/>
      <c r="G106" s="323"/>
      <c r="H106" s="180">
        <f t="shared" ref="H106:H108" si="33">G106+F106</f>
        <v>0</v>
      </c>
      <c r="I106" s="180">
        <f t="shared" ref="I106:I108" si="34">F106*E106</f>
        <v>0</v>
      </c>
      <c r="J106" s="180">
        <f t="shared" ref="J106:J108" si="35">G106*E106</f>
        <v>0</v>
      </c>
      <c r="K106" s="181">
        <f t="shared" ref="K106:K108" si="36">J106+I106</f>
        <v>0</v>
      </c>
    </row>
    <row r="107" spans="2:14" s="7" customFormat="1" ht="12" x14ac:dyDescent="0.2">
      <c r="B107" s="324" t="s">
        <v>198</v>
      </c>
      <c r="C107" s="325" t="s">
        <v>108</v>
      </c>
      <c r="D107" s="344" t="s">
        <v>142</v>
      </c>
      <c r="E107" s="62">
        <v>3</v>
      </c>
      <c r="F107" s="323"/>
      <c r="G107" s="323"/>
      <c r="H107" s="180">
        <f t="shared" si="33"/>
        <v>0</v>
      </c>
      <c r="I107" s="180">
        <f t="shared" si="34"/>
        <v>0</v>
      </c>
      <c r="J107" s="180">
        <f t="shared" si="35"/>
        <v>0</v>
      </c>
      <c r="K107" s="181">
        <f t="shared" si="36"/>
        <v>0</v>
      </c>
    </row>
    <row r="108" spans="2:14" s="7" customFormat="1" ht="12.75" customHeight="1" x14ac:dyDescent="0.2">
      <c r="B108" s="324" t="s">
        <v>199</v>
      </c>
      <c r="C108" s="325" t="s">
        <v>90</v>
      </c>
      <c r="D108" s="344" t="s">
        <v>142</v>
      </c>
      <c r="E108" s="62">
        <v>1</v>
      </c>
      <c r="F108" s="323"/>
      <c r="G108" s="323"/>
      <c r="H108" s="180">
        <f t="shared" si="33"/>
        <v>0</v>
      </c>
      <c r="I108" s="180">
        <f t="shared" si="34"/>
        <v>0</v>
      </c>
      <c r="J108" s="180">
        <f t="shared" si="35"/>
        <v>0</v>
      </c>
      <c r="K108" s="181">
        <f t="shared" si="36"/>
        <v>0</v>
      </c>
    </row>
    <row r="109" spans="2:14" s="7" customFormat="1" ht="12" x14ac:dyDescent="0.2">
      <c r="B109" s="302"/>
      <c r="C109" s="41" t="s">
        <v>61</v>
      </c>
      <c r="D109" s="39"/>
      <c r="E109" s="42"/>
      <c r="F109" s="43"/>
      <c r="G109" s="43"/>
      <c r="H109" s="43"/>
      <c r="I109" s="44">
        <f>SUM(I106:I108)</f>
        <v>0</v>
      </c>
      <c r="J109" s="44">
        <f>SUM(J106:J108)</f>
        <v>0</v>
      </c>
      <c r="K109" s="45"/>
    </row>
    <row r="110" spans="2:14" s="7" customFormat="1" ht="12" x14ac:dyDescent="0.2">
      <c r="B110" s="301"/>
      <c r="C110" s="46"/>
      <c r="D110" s="47"/>
      <c r="E110" s="48"/>
      <c r="F110" s="48"/>
      <c r="G110" s="48"/>
      <c r="H110" s="48"/>
      <c r="I110" s="49"/>
      <c r="J110" s="50">
        <f>I109+J109</f>
        <v>0</v>
      </c>
      <c r="K110" s="51"/>
    </row>
    <row r="111" spans="2:14" s="7" customFormat="1" ht="12" x14ac:dyDescent="0.2">
      <c r="B111" s="299">
        <v>12</v>
      </c>
      <c r="C111" s="37" t="s">
        <v>91</v>
      </c>
      <c r="D111" s="52"/>
      <c r="E111" s="53"/>
      <c r="F111" s="54"/>
      <c r="G111" s="54"/>
      <c r="H111" s="55"/>
      <c r="I111" s="56"/>
      <c r="J111" s="56"/>
      <c r="K111" s="57"/>
    </row>
    <row r="112" spans="2:14" s="7" customFormat="1" ht="12" x14ac:dyDescent="0.2">
      <c r="B112" s="302" t="s">
        <v>200</v>
      </c>
      <c r="C112" s="150" t="s">
        <v>92</v>
      </c>
      <c r="D112" s="62" t="s">
        <v>85</v>
      </c>
      <c r="E112" s="315">
        <v>35</v>
      </c>
      <c r="F112" s="327"/>
      <c r="G112" s="315"/>
      <c r="H112" s="180">
        <f t="shared" ref="H112:H115" si="37">G112+F112</f>
        <v>0</v>
      </c>
      <c r="I112" s="180">
        <f t="shared" ref="I112:I115" si="38">F112*E112</f>
        <v>0</v>
      </c>
      <c r="J112" s="180">
        <f t="shared" ref="J112:J115" si="39">G112*E112</f>
        <v>0</v>
      </c>
      <c r="K112" s="181">
        <f t="shared" ref="K112:K115" si="40">J112+I112</f>
        <v>0</v>
      </c>
    </row>
    <row r="113" spans="2:15" s="7" customFormat="1" ht="12" x14ac:dyDescent="0.2">
      <c r="B113" s="302" t="s">
        <v>201</v>
      </c>
      <c r="C113" s="150" t="s">
        <v>93</v>
      </c>
      <c r="D113" s="62" t="s">
        <v>85</v>
      </c>
      <c r="E113" s="315">
        <v>45</v>
      </c>
      <c r="F113" s="327"/>
      <c r="G113" s="315"/>
      <c r="H113" s="180">
        <f t="shared" si="37"/>
        <v>0</v>
      </c>
      <c r="I113" s="180">
        <f t="shared" si="38"/>
        <v>0</v>
      </c>
      <c r="J113" s="180">
        <f t="shared" si="39"/>
        <v>0</v>
      </c>
      <c r="K113" s="181">
        <f t="shared" si="40"/>
        <v>0</v>
      </c>
    </row>
    <row r="114" spans="2:15" s="7" customFormat="1" ht="12" x14ac:dyDescent="0.2">
      <c r="B114" s="302" t="s">
        <v>202</v>
      </c>
      <c r="C114" s="150" t="s">
        <v>94</v>
      </c>
      <c r="D114" s="62" t="s">
        <v>85</v>
      </c>
      <c r="E114" s="315">
        <v>45</v>
      </c>
      <c r="F114" s="327"/>
      <c r="G114" s="315"/>
      <c r="H114" s="180">
        <f t="shared" si="37"/>
        <v>0</v>
      </c>
      <c r="I114" s="180">
        <f t="shared" si="38"/>
        <v>0</v>
      </c>
      <c r="J114" s="180">
        <f t="shared" si="39"/>
        <v>0</v>
      </c>
      <c r="K114" s="181">
        <f t="shared" si="40"/>
        <v>0</v>
      </c>
    </row>
    <row r="115" spans="2:15" s="7" customFormat="1" ht="12" x14ac:dyDescent="0.2">
      <c r="B115" s="302" t="s">
        <v>203</v>
      </c>
      <c r="C115" s="325" t="s">
        <v>95</v>
      </c>
      <c r="D115" s="62" t="s">
        <v>96</v>
      </c>
      <c r="E115" s="315">
        <v>90</v>
      </c>
      <c r="F115" s="327"/>
      <c r="G115" s="315"/>
      <c r="H115" s="180">
        <f t="shared" si="37"/>
        <v>0</v>
      </c>
      <c r="I115" s="180">
        <f t="shared" si="38"/>
        <v>0</v>
      </c>
      <c r="J115" s="180">
        <f t="shared" si="39"/>
        <v>0</v>
      </c>
      <c r="K115" s="181">
        <f t="shared" si="40"/>
        <v>0</v>
      </c>
    </row>
    <row r="116" spans="2:15" s="7" customFormat="1" ht="12" x14ac:dyDescent="0.2">
      <c r="B116" s="302"/>
      <c r="C116" s="41" t="s">
        <v>61</v>
      </c>
      <c r="D116" s="39"/>
      <c r="E116" s="42"/>
      <c r="F116" s="43"/>
      <c r="G116" s="43"/>
      <c r="H116" s="43"/>
      <c r="I116" s="44">
        <f>SUM(I112:I115)</f>
        <v>0</v>
      </c>
      <c r="J116" s="44">
        <f>SUM(J112:J115)</f>
        <v>0</v>
      </c>
      <c r="K116" s="45"/>
    </row>
    <row r="117" spans="2:15" s="7" customFormat="1" ht="12" x14ac:dyDescent="0.2">
      <c r="B117" s="301"/>
      <c r="C117" s="46"/>
      <c r="D117" s="47"/>
      <c r="E117" s="48"/>
      <c r="F117" s="48"/>
      <c r="G117" s="48"/>
      <c r="H117" s="48"/>
      <c r="I117" s="49"/>
      <c r="J117" s="50">
        <f>I116+J116</f>
        <v>0</v>
      </c>
      <c r="K117" s="51"/>
    </row>
    <row r="118" spans="2:15" s="7" customFormat="1" ht="12" x14ac:dyDescent="0.2">
      <c r="B118" s="305">
        <v>13</v>
      </c>
      <c r="C118" s="322" t="s">
        <v>97</v>
      </c>
      <c r="D118" s="316"/>
      <c r="E118" s="317"/>
      <c r="F118" s="318"/>
      <c r="G118" s="318"/>
      <c r="H118" s="318"/>
      <c r="I118" s="319"/>
      <c r="J118" s="320"/>
      <c r="K118" s="321"/>
    </row>
    <row r="119" spans="2:15" s="7" customFormat="1" ht="24" x14ac:dyDescent="0.2">
      <c r="B119" s="302" t="s">
        <v>204</v>
      </c>
      <c r="C119" s="150" t="s">
        <v>103</v>
      </c>
      <c r="D119" s="43" t="s">
        <v>62</v>
      </c>
      <c r="E119" s="180">
        <v>15</v>
      </c>
      <c r="F119" s="323"/>
      <c r="G119" s="180"/>
      <c r="H119" s="180">
        <f t="shared" ref="H119" si="41">G119+F119</f>
        <v>0</v>
      </c>
      <c r="I119" s="180">
        <f t="shared" ref="I119" si="42">F119*E119</f>
        <v>0</v>
      </c>
      <c r="J119" s="180">
        <f t="shared" ref="J119" si="43">G119*E119</f>
        <v>0</v>
      </c>
      <c r="K119" s="181">
        <f>I119+J119</f>
        <v>0</v>
      </c>
    </row>
    <row r="120" spans="2:15" s="7" customFormat="1" ht="12" x14ac:dyDescent="0.2">
      <c r="B120" s="302"/>
      <c r="C120" s="41" t="s">
        <v>61</v>
      </c>
      <c r="D120" s="39"/>
      <c r="E120" s="42"/>
      <c r="F120" s="43"/>
      <c r="G120" s="43"/>
      <c r="H120" s="43"/>
      <c r="I120" s="44">
        <f>SUM(I119:I119)</f>
        <v>0</v>
      </c>
      <c r="J120" s="44">
        <f>SUM(J119:J119)</f>
        <v>0</v>
      </c>
      <c r="K120" s="45"/>
    </row>
    <row r="121" spans="2:15" s="7" customFormat="1" ht="12" customHeight="1" x14ac:dyDescent="0.2">
      <c r="B121" s="301"/>
      <c r="C121" s="46"/>
      <c r="D121" s="47"/>
      <c r="E121" s="48"/>
      <c r="F121" s="48"/>
      <c r="G121" s="48"/>
      <c r="H121" s="48"/>
      <c r="I121" s="49"/>
      <c r="J121" s="50">
        <f>I120+J120</f>
        <v>0</v>
      </c>
      <c r="K121" s="51"/>
    </row>
    <row r="122" spans="2:15" s="7" customFormat="1" ht="12" x14ac:dyDescent="0.2">
      <c r="B122" s="299">
        <v>14</v>
      </c>
      <c r="C122" s="37" t="s">
        <v>110</v>
      </c>
      <c r="D122" s="52"/>
      <c r="E122" s="53"/>
      <c r="F122" s="54"/>
      <c r="G122" s="54"/>
      <c r="H122" s="55"/>
      <c r="I122" s="56"/>
      <c r="J122" s="56"/>
      <c r="K122" s="57"/>
      <c r="L122" s="16"/>
      <c r="O122" s="16"/>
    </row>
    <row r="123" spans="2:15" s="7" customFormat="1" ht="24" x14ac:dyDescent="0.2">
      <c r="B123" s="312" t="s">
        <v>205</v>
      </c>
      <c r="C123" s="59" t="s">
        <v>111</v>
      </c>
      <c r="D123" s="344" t="s">
        <v>142</v>
      </c>
      <c r="E123" s="180">
        <v>15</v>
      </c>
      <c r="F123" s="323"/>
      <c r="G123" s="180"/>
      <c r="H123" s="182">
        <f t="shared" ref="H123:H124" si="44">G123+F123</f>
        <v>0</v>
      </c>
      <c r="I123" s="180">
        <f t="shared" ref="I123:I124" si="45">F123*E123</f>
        <v>0</v>
      </c>
      <c r="J123" s="180">
        <f t="shared" ref="J123:J124" si="46">G123*E123</f>
        <v>0</v>
      </c>
      <c r="K123" s="183">
        <f>I123+J123</f>
        <v>0</v>
      </c>
      <c r="L123" s="16"/>
      <c r="N123" s="16"/>
      <c r="O123" s="16"/>
    </row>
    <row r="124" spans="2:15" s="7" customFormat="1" ht="24" x14ac:dyDescent="0.2">
      <c r="B124" s="312" t="s">
        <v>206</v>
      </c>
      <c r="C124" s="59" t="s">
        <v>112</v>
      </c>
      <c r="D124" s="344" t="s">
        <v>142</v>
      </c>
      <c r="E124" s="180">
        <v>8</v>
      </c>
      <c r="F124" s="323"/>
      <c r="G124" s="180"/>
      <c r="H124" s="182">
        <f t="shared" si="44"/>
        <v>0</v>
      </c>
      <c r="I124" s="180">
        <f t="shared" si="45"/>
        <v>0</v>
      </c>
      <c r="J124" s="180">
        <f t="shared" si="46"/>
        <v>0</v>
      </c>
      <c r="K124" s="183">
        <f>I124+J124</f>
        <v>0</v>
      </c>
      <c r="L124" s="16"/>
      <c r="N124" s="16"/>
      <c r="O124" s="16"/>
    </row>
    <row r="125" spans="2:15" s="7" customFormat="1" ht="12" x14ac:dyDescent="0.2">
      <c r="B125" s="300"/>
      <c r="C125" s="41" t="s">
        <v>61</v>
      </c>
      <c r="D125" s="39"/>
      <c r="E125" s="42"/>
      <c r="F125" s="43"/>
      <c r="G125" s="43"/>
      <c r="H125" s="43"/>
      <c r="I125" s="44">
        <f>SUM(I123:I124)</f>
        <v>0</v>
      </c>
      <c r="J125" s="44">
        <f>SUM(J123:J124)</f>
        <v>0</v>
      </c>
      <c r="K125" s="45"/>
      <c r="L125" s="16"/>
      <c r="N125" s="16"/>
      <c r="O125" s="16"/>
    </row>
    <row r="126" spans="2:15" s="7" customFormat="1" ht="12" x14ac:dyDescent="0.2">
      <c r="B126" s="301"/>
      <c r="C126" s="46"/>
      <c r="D126" s="47"/>
      <c r="E126" s="48"/>
      <c r="F126" s="48"/>
      <c r="G126" s="48"/>
      <c r="H126" s="48"/>
      <c r="I126" s="49"/>
      <c r="J126" s="50">
        <f>I125+J125</f>
        <v>0</v>
      </c>
      <c r="K126" s="51"/>
      <c r="L126" s="16"/>
      <c r="N126" s="16"/>
      <c r="O126" s="16"/>
    </row>
    <row r="127" spans="2:15" s="7" customFormat="1" ht="12" x14ac:dyDescent="0.2">
      <c r="B127" s="299">
        <v>15</v>
      </c>
      <c r="C127" s="37" t="s">
        <v>113</v>
      </c>
      <c r="D127" s="52"/>
      <c r="E127" s="184"/>
      <c r="F127" s="185"/>
      <c r="G127" s="185"/>
      <c r="H127" s="185"/>
      <c r="I127" s="56"/>
      <c r="J127" s="56"/>
      <c r="K127" s="57"/>
      <c r="L127" s="16"/>
      <c r="N127" s="16"/>
      <c r="O127" s="16"/>
    </row>
    <row r="128" spans="2:15" s="7" customFormat="1" ht="12" x14ac:dyDescent="0.2">
      <c r="B128" s="324" t="s">
        <v>207</v>
      </c>
      <c r="C128" s="325" t="s">
        <v>114</v>
      </c>
      <c r="D128" s="344" t="s">
        <v>142</v>
      </c>
      <c r="E128" s="180">
        <v>30</v>
      </c>
      <c r="F128" s="323"/>
      <c r="G128" s="323"/>
      <c r="H128" s="180">
        <f>G128+F128</f>
        <v>0</v>
      </c>
      <c r="I128" s="180">
        <f>F128*E128</f>
        <v>0</v>
      </c>
      <c r="J128" s="180">
        <f>G128*E128</f>
        <v>0</v>
      </c>
      <c r="K128" s="181">
        <f t="shared" ref="K128:K130" si="47">J128+I128</f>
        <v>0</v>
      </c>
      <c r="L128" s="16"/>
      <c r="N128" s="16"/>
      <c r="O128" s="16"/>
    </row>
    <row r="129" spans="2:15" s="7" customFormat="1" ht="12" x14ac:dyDescent="0.2">
      <c r="B129" s="324" t="s">
        <v>208</v>
      </c>
      <c r="C129" s="325" t="s">
        <v>115</v>
      </c>
      <c r="D129" s="344" t="s">
        <v>142</v>
      </c>
      <c r="E129" s="180">
        <v>45</v>
      </c>
      <c r="F129" s="180"/>
      <c r="G129" s="180"/>
      <c r="H129" s="180">
        <f t="shared" ref="H129:H130" si="48">G129+F129</f>
        <v>0</v>
      </c>
      <c r="I129" s="180">
        <f t="shared" ref="I129:I130" si="49">F129*E129</f>
        <v>0</v>
      </c>
      <c r="J129" s="180">
        <f t="shared" ref="J129:J130" si="50">G129*E129</f>
        <v>0</v>
      </c>
      <c r="K129" s="181">
        <f t="shared" si="47"/>
        <v>0</v>
      </c>
      <c r="L129" s="16"/>
      <c r="N129" s="16"/>
      <c r="O129" s="16"/>
    </row>
    <row r="130" spans="2:15" s="7" customFormat="1" ht="12" x14ac:dyDescent="0.2">
      <c r="B130" s="324" t="s">
        <v>209</v>
      </c>
      <c r="C130" s="346" t="s">
        <v>116</v>
      </c>
      <c r="D130" s="344" t="s">
        <v>142</v>
      </c>
      <c r="E130" s="180">
        <v>41</v>
      </c>
      <c r="F130" s="180"/>
      <c r="G130" s="180"/>
      <c r="H130" s="180">
        <f t="shared" si="48"/>
        <v>0</v>
      </c>
      <c r="I130" s="180">
        <f t="shared" si="49"/>
        <v>0</v>
      </c>
      <c r="J130" s="180">
        <f t="shared" si="50"/>
        <v>0</v>
      </c>
      <c r="K130" s="181">
        <f t="shared" si="47"/>
        <v>0</v>
      </c>
      <c r="L130" s="16"/>
      <c r="N130" s="16"/>
      <c r="O130" s="16"/>
    </row>
    <row r="131" spans="2:15" s="7" customFormat="1" ht="12" x14ac:dyDescent="0.2">
      <c r="B131" s="302"/>
      <c r="C131" s="311" t="s">
        <v>61</v>
      </c>
      <c r="D131" s="43"/>
      <c r="E131" s="180"/>
      <c r="F131" s="180"/>
      <c r="G131" s="180"/>
      <c r="H131" s="180"/>
      <c r="I131" s="44">
        <f>SUM(I128:I130)</f>
        <v>0</v>
      </c>
      <c r="J131" s="44">
        <f>SUM(J128:J130)</f>
        <v>0</v>
      </c>
      <c r="K131" s="181"/>
      <c r="L131" s="16"/>
      <c r="N131" s="16"/>
      <c r="O131" s="16"/>
    </row>
    <row r="132" spans="2:15" s="7" customFormat="1" ht="12" x14ac:dyDescent="0.2">
      <c r="B132" s="301"/>
      <c r="C132" s="46"/>
      <c r="D132" s="47"/>
      <c r="E132" s="48"/>
      <c r="F132" s="48"/>
      <c r="G132" s="48"/>
      <c r="H132" s="48"/>
      <c r="I132" s="49"/>
      <c r="J132" s="50">
        <f>I131+J131</f>
        <v>0</v>
      </c>
      <c r="K132" s="51"/>
      <c r="L132" s="16"/>
      <c r="N132" s="16"/>
      <c r="O132" s="16"/>
    </row>
    <row r="133" spans="2:15" s="7" customFormat="1" ht="12" x14ac:dyDescent="0.2">
      <c r="B133" s="309">
        <v>16</v>
      </c>
      <c r="C133" s="310" t="s">
        <v>117</v>
      </c>
      <c r="D133" s="306"/>
      <c r="E133" s="307"/>
      <c r="F133" s="307"/>
      <c r="G133" s="307"/>
      <c r="H133" s="307"/>
      <c r="I133" s="307"/>
      <c r="J133" s="307"/>
      <c r="K133" s="308"/>
      <c r="L133" s="16"/>
      <c r="N133" s="16"/>
      <c r="O133" s="16"/>
    </row>
    <row r="134" spans="2:15" s="7" customFormat="1" ht="12" x14ac:dyDescent="0.2">
      <c r="B134" s="324" t="s">
        <v>210</v>
      </c>
      <c r="C134" s="352" t="s">
        <v>118</v>
      </c>
      <c r="D134" s="344" t="s">
        <v>142</v>
      </c>
      <c r="E134" s="182">
        <v>1</v>
      </c>
      <c r="F134" s="323"/>
      <c r="G134" s="323"/>
      <c r="H134" s="182">
        <f t="shared" ref="H134:H139" si="51">G134+F134</f>
        <v>0</v>
      </c>
      <c r="I134" s="182">
        <f t="shared" ref="I134:I139" si="52">F134*E134</f>
        <v>0</v>
      </c>
      <c r="J134" s="182">
        <f t="shared" ref="J134:J139" si="53">G134*E134</f>
        <v>0</v>
      </c>
      <c r="K134" s="183">
        <f t="shared" ref="K134:K139" si="54">J134+I134</f>
        <v>0</v>
      </c>
      <c r="L134" s="16"/>
      <c r="M134" s="16"/>
      <c r="N134" s="16"/>
      <c r="O134" s="16"/>
    </row>
    <row r="135" spans="2:15" s="7" customFormat="1" ht="12" x14ac:dyDescent="0.2">
      <c r="B135" s="324" t="s">
        <v>211</v>
      </c>
      <c r="C135" s="352" t="s">
        <v>119</v>
      </c>
      <c r="D135" s="344" t="s">
        <v>142</v>
      </c>
      <c r="E135" s="182">
        <v>6</v>
      </c>
      <c r="F135" s="323"/>
      <c r="G135" s="323"/>
      <c r="H135" s="182">
        <f t="shared" si="51"/>
        <v>0</v>
      </c>
      <c r="I135" s="182">
        <f t="shared" si="52"/>
        <v>0</v>
      </c>
      <c r="J135" s="182">
        <f t="shared" si="53"/>
        <v>0</v>
      </c>
      <c r="K135" s="183">
        <f t="shared" si="54"/>
        <v>0</v>
      </c>
      <c r="L135" s="16"/>
      <c r="N135" s="16"/>
      <c r="O135" s="16"/>
    </row>
    <row r="136" spans="2:15" s="7" customFormat="1" ht="12" x14ac:dyDescent="0.2">
      <c r="B136" s="324" t="s">
        <v>212</v>
      </c>
      <c r="C136" s="352" t="s">
        <v>120</v>
      </c>
      <c r="D136" s="344" t="s">
        <v>142</v>
      </c>
      <c r="E136" s="182">
        <v>6</v>
      </c>
      <c r="F136" s="323"/>
      <c r="G136" s="323"/>
      <c r="H136" s="182">
        <f t="shared" si="51"/>
        <v>0</v>
      </c>
      <c r="I136" s="182">
        <f t="shared" si="52"/>
        <v>0</v>
      </c>
      <c r="J136" s="182">
        <f t="shared" si="53"/>
        <v>0</v>
      </c>
      <c r="K136" s="183">
        <f t="shared" si="54"/>
        <v>0</v>
      </c>
      <c r="L136" s="16"/>
      <c r="N136" s="16"/>
      <c r="O136" s="16"/>
    </row>
    <row r="137" spans="2:15" s="7" customFormat="1" ht="24" x14ac:dyDescent="0.2">
      <c r="B137" s="324" t="s">
        <v>213</v>
      </c>
      <c r="C137" s="352" t="s">
        <v>121</v>
      </c>
      <c r="D137" s="347" t="s">
        <v>85</v>
      </c>
      <c r="E137" s="182">
        <v>1200</v>
      </c>
      <c r="F137" s="323"/>
      <c r="G137" s="323"/>
      <c r="H137" s="182">
        <f t="shared" si="51"/>
        <v>0</v>
      </c>
      <c r="I137" s="182">
        <f t="shared" si="52"/>
        <v>0</v>
      </c>
      <c r="J137" s="182">
        <f t="shared" si="53"/>
        <v>0</v>
      </c>
      <c r="K137" s="183">
        <f t="shared" si="54"/>
        <v>0</v>
      </c>
      <c r="L137" s="16"/>
      <c r="N137" s="16"/>
      <c r="O137" s="16"/>
    </row>
    <row r="138" spans="2:15" s="7" customFormat="1" ht="12" x14ac:dyDescent="0.2">
      <c r="B138" s="324" t="s">
        <v>214</v>
      </c>
      <c r="C138" s="325" t="s">
        <v>122</v>
      </c>
      <c r="D138" s="344" t="s">
        <v>142</v>
      </c>
      <c r="E138" s="180">
        <v>8</v>
      </c>
      <c r="F138" s="323"/>
      <c r="G138" s="323"/>
      <c r="H138" s="182">
        <f t="shared" si="51"/>
        <v>0</v>
      </c>
      <c r="I138" s="182">
        <f t="shared" si="52"/>
        <v>0</v>
      </c>
      <c r="J138" s="182">
        <f t="shared" si="53"/>
        <v>0</v>
      </c>
      <c r="K138" s="183">
        <f t="shared" si="54"/>
        <v>0</v>
      </c>
      <c r="L138" s="16"/>
      <c r="M138" s="16"/>
      <c r="N138" s="16"/>
      <c r="O138" s="16"/>
    </row>
    <row r="139" spans="2:15" s="7" customFormat="1" ht="12" x14ac:dyDescent="0.2">
      <c r="B139" s="324" t="s">
        <v>215</v>
      </c>
      <c r="C139" s="325" t="s">
        <v>123</v>
      </c>
      <c r="D139" s="344" t="s">
        <v>142</v>
      </c>
      <c r="E139" s="180">
        <v>3</v>
      </c>
      <c r="F139" s="323"/>
      <c r="G139" s="323"/>
      <c r="H139" s="182">
        <f t="shared" si="51"/>
        <v>0</v>
      </c>
      <c r="I139" s="182">
        <f t="shared" si="52"/>
        <v>0</v>
      </c>
      <c r="J139" s="182">
        <f t="shared" si="53"/>
        <v>0</v>
      </c>
      <c r="K139" s="183">
        <f t="shared" si="54"/>
        <v>0</v>
      </c>
      <c r="L139" s="16"/>
      <c r="N139" s="16"/>
      <c r="O139" s="16"/>
    </row>
    <row r="140" spans="2:15" s="7" customFormat="1" ht="12" x14ac:dyDescent="0.2">
      <c r="B140" s="302"/>
      <c r="C140" s="41" t="s">
        <v>61</v>
      </c>
      <c r="D140" s="39"/>
      <c r="E140" s="42"/>
      <c r="F140" s="43"/>
      <c r="G140" s="43"/>
      <c r="H140" s="43"/>
      <c r="I140" s="44">
        <f>SUM(I134:I139)</f>
        <v>0</v>
      </c>
      <c r="J140" s="44">
        <f>SUM(J134:J139)</f>
        <v>0</v>
      </c>
      <c r="K140" s="45"/>
      <c r="L140" s="16"/>
      <c r="N140" s="16"/>
      <c r="O140" s="16"/>
    </row>
    <row r="141" spans="2:15" s="7" customFormat="1" ht="12" x14ac:dyDescent="0.2">
      <c r="B141" s="301"/>
      <c r="C141" s="46"/>
      <c r="D141" s="47"/>
      <c r="E141" s="48"/>
      <c r="F141" s="48"/>
      <c r="G141" s="48"/>
      <c r="H141" s="48"/>
      <c r="I141" s="49"/>
      <c r="J141" s="50">
        <f>I140+J140</f>
        <v>0</v>
      </c>
      <c r="K141" s="51"/>
      <c r="L141" s="16"/>
      <c r="N141" s="16"/>
      <c r="O141" s="16"/>
    </row>
    <row r="142" spans="2:15" s="7" customFormat="1" ht="12" x14ac:dyDescent="0.2">
      <c r="B142" s="299">
        <v>17</v>
      </c>
      <c r="C142" s="37" t="s">
        <v>124</v>
      </c>
      <c r="D142" s="52"/>
      <c r="E142" s="184"/>
      <c r="F142" s="185"/>
      <c r="G142" s="185"/>
      <c r="H142" s="185"/>
      <c r="I142" s="56"/>
      <c r="J142" s="56"/>
      <c r="K142" s="57"/>
      <c r="L142" s="16"/>
      <c r="N142" s="16"/>
      <c r="O142" s="16"/>
    </row>
    <row r="143" spans="2:15" s="7" customFormat="1" ht="12" x14ac:dyDescent="0.2">
      <c r="B143" s="302" t="s">
        <v>216</v>
      </c>
      <c r="C143" s="150" t="s">
        <v>125</v>
      </c>
      <c r="D143" s="344" t="s">
        <v>142</v>
      </c>
      <c r="E143" s="62">
        <v>320</v>
      </c>
      <c r="F143" s="323"/>
      <c r="G143" s="323"/>
      <c r="H143" s="182">
        <f t="shared" ref="H143:H146" si="55">G143+F143</f>
        <v>0</v>
      </c>
      <c r="I143" s="182">
        <f t="shared" ref="I143:I146" si="56">F143*E143</f>
        <v>0</v>
      </c>
      <c r="J143" s="182">
        <f t="shared" ref="J143:J146" si="57">G143*E143</f>
        <v>0</v>
      </c>
      <c r="K143" s="183">
        <f t="shared" ref="K143:K146" si="58">J143+I143</f>
        <v>0</v>
      </c>
      <c r="L143" s="16"/>
      <c r="N143" s="16"/>
      <c r="O143" s="16"/>
    </row>
    <row r="144" spans="2:15" s="7" customFormat="1" ht="12" x14ac:dyDescent="0.2">
      <c r="B144" s="302" t="s">
        <v>217</v>
      </c>
      <c r="C144" s="150" t="s">
        <v>126</v>
      </c>
      <c r="D144" s="344" t="s">
        <v>142</v>
      </c>
      <c r="E144" s="62">
        <v>100</v>
      </c>
      <c r="F144" s="323"/>
      <c r="G144" s="180"/>
      <c r="H144" s="182">
        <f t="shared" si="55"/>
        <v>0</v>
      </c>
      <c r="I144" s="182">
        <f t="shared" si="56"/>
        <v>0</v>
      </c>
      <c r="J144" s="182">
        <f t="shared" si="57"/>
        <v>0</v>
      </c>
      <c r="K144" s="183">
        <f t="shared" si="58"/>
        <v>0</v>
      </c>
      <c r="L144" s="16"/>
      <c r="O144" s="16"/>
    </row>
    <row r="145" spans="2:15" s="7" customFormat="1" ht="12" x14ac:dyDescent="0.2">
      <c r="B145" s="302" t="s">
        <v>218</v>
      </c>
      <c r="C145" s="150" t="s">
        <v>127</v>
      </c>
      <c r="D145" s="344" t="s">
        <v>142</v>
      </c>
      <c r="E145" s="62">
        <v>150</v>
      </c>
      <c r="F145" s="323"/>
      <c r="G145" s="180"/>
      <c r="H145" s="182">
        <f t="shared" si="55"/>
        <v>0</v>
      </c>
      <c r="I145" s="182">
        <f t="shared" si="56"/>
        <v>0</v>
      </c>
      <c r="J145" s="182">
        <f t="shared" si="57"/>
        <v>0</v>
      </c>
      <c r="K145" s="183">
        <f t="shared" si="58"/>
        <v>0</v>
      </c>
      <c r="L145" s="10"/>
      <c r="O145" s="10"/>
    </row>
    <row r="146" spans="2:15" s="7" customFormat="1" ht="12" x14ac:dyDescent="0.2">
      <c r="B146" s="302" t="s">
        <v>219</v>
      </c>
      <c r="C146" s="150" t="s">
        <v>128</v>
      </c>
      <c r="D146" s="344" t="s">
        <v>142</v>
      </c>
      <c r="E146" s="62">
        <v>80</v>
      </c>
      <c r="F146" s="323"/>
      <c r="G146" s="180"/>
      <c r="H146" s="182">
        <f t="shared" si="55"/>
        <v>0</v>
      </c>
      <c r="I146" s="182">
        <f t="shared" si="56"/>
        <v>0</v>
      </c>
      <c r="J146" s="182">
        <f t="shared" si="57"/>
        <v>0</v>
      </c>
      <c r="K146" s="183">
        <f t="shared" si="58"/>
        <v>0</v>
      </c>
    </row>
    <row r="147" spans="2:15" s="7" customFormat="1" ht="12" x14ac:dyDescent="0.2">
      <c r="B147" s="302"/>
      <c r="C147" s="41" t="s">
        <v>61</v>
      </c>
      <c r="D147" s="39"/>
      <c r="E147" s="42"/>
      <c r="F147" s="43"/>
      <c r="G147" s="43"/>
      <c r="H147" s="43"/>
      <c r="I147" s="44">
        <f>SUM(I143:I146)</f>
        <v>0</v>
      </c>
      <c r="J147" s="44">
        <f>SUM(J143:J146)</f>
        <v>0</v>
      </c>
      <c r="K147" s="45"/>
      <c r="L147" s="348"/>
    </row>
    <row r="148" spans="2:15" s="7" customFormat="1" ht="12" x14ac:dyDescent="0.2">
      <c r="B148" s="301"/>
      <c r="C148" s="46"/>
      <c r="D148" s="47"/>
      <c r="E148" s="48"/>
      <c r="F148" s="48"/>
      <c r="G148" s="48"/>
      <c r="H148" s="48"/>
      <c r="I148" s="49"/>
      <c r="J148" s="50">
        <f>I147+J147</f>
        <v>0</v>
      </c>
      <c r="K148" s="51"/>
    </row>
    <row r="149" spans="2:15" s="7" customFormat="1" ht="24" x14ac:dyDescent="0.2">
      <c r="B149" s="299">
        <v>18</v>
      </c>
      <c r="C149" s="37" t="s">
        <v>129</v>
      </c>
      <c r="D149" s="52"/>
      <c r="E149" s="53"/>
      <c r="F149" s="54"/>
      <c r="G149" s="54"/>
      <c r="H149" s="55"/>
      <c r="I149" s="56"/>
      <c r="J149" s="56"/>
      <c r="K149" s="57"/>
    </row>
    <row r="150" spans="2:15" s="7" customFormat="1" ht="12" x14ac:dyDescent="0.2">
      <c r="B150" s="349" t="s">
        <v>220</v>
      </c>
      <c r="C150" s="150" t="s">
        <v>130</v>
      </c>
      <c r="D150" s="344" t="s">
        <v>142</v>
      </c>
      <c r="E150" s="62">
        <v>19</v>
      </c>
      <c r="F150" s="323"/>
      <c r="G150" s="180"/>
      <c r="H150" s="314">
        <f t="shared" ref="H150:H155" si="59">G150+F150</f>
        <v>0</v>
      </c>
      <c r="I150" s="313">
        <f t="shared" ref="I150:I155" si="60">F150*E150</f>
        <v>0</v>
      </c>
      <c r="J150" s="313">
        <f t="shared" ref="J150:J155" si="61">G150*E150</f>
        <v>0</v>
      </c>
      <c r="K150" s="350">
        <f t="shared" ref="K150:K155" si="62">J150+I150</f>
        <v>0</v>
      </c>
    </row>
    <row r="151" spans="2:15" s="7" customFormat="1" ht="12" x14ac:dyDescent="0.2">
      <c r="B151" s="349" t="s">
        <v>221</v>
      </c>
      <c r="C151" s="325" t="s">
        <v>131</v>
      </c>
      <c r="D151" s="344" t="s">
        <v>142</v>
      </c>
      <c r="E151" s="62">
        <v>4</v>
      </c>
      <c r="F151" s="323"/>
      <c r="G151" s="180"/>
      <c r="H151" s="314">
        <f t="shared" si="59"/>
        <v>0</v>
      </c>
      <c r="I151" s="313">
        <f t="shared" si="60"/>
        <v>0</v>
      </c>
      <c r="J151" s="313">
        <f t="shared" si="61"/>
        <v>0</v>
      </c>
      <c r="K151" s="350">
        <f t="shared" si="62"/>
        <v>0</v>
      </c>
    </row>
    <row r="152" spans="2:15" s="7" customFormat="1" ht="12" x14ac:dyDescent="0.2">
      <c r="B152" s="349" t="s">
        <v>222</v>
      </c>
      <c r="C152" s="325" t="s">
        <v>132</v>
      </c>
      <c r="D152" s="344" t="s">
        <v>62</v>
      </c>
      <c r="E152" s="344">
        <v>287</v>
      </c>
      <c r="F152" s="323"/>
      <c r="G152" s="180"/>
      <c r="H152" s="314">
        <f t="shared" si="59"/>
        <v>0</v>
      </c>
      <c r="I152" s="313">
        <f t="shared" si="60"/>
        <v>0</v>
      </c>
      <c r="J152" s="313">
        <f t="shared" si="61"/>
        <v>0</v>
      </c>
      <c r="K152" s="350">
        <f t="shared" si="62"/>
        <v>0</v>
      </c>
    </row>
    <row r="153" spans="2:15" s="7" customFormat="1" ht="12" x14ac:dyDescent="0.2">
      <c r="B153" s="349" t="s">
        <v>223</v>
      </c>
      <c r="C153" s="325" t="s">
        <v>133</v>
      </c>
      <c r="D153" s="344" t="s">
        <v>62</v>
      </c>
      <c r="E153" s="344">
        <v>287</v>
      </c>
      <c r="F153" s="323"/>
      <c r="G153" s="180"/>
      <c r="H153" s="314">
        <f t="shared" si="59"/>
        <v>0</v>
      </c>
      <c r="I153" s="313">
        <f t="shared" si="60"/>
        <v>0</v>
      </c>
      <c r="J153" s="313">
        <f t="shared" si="61"/>
        <v>0</v>
      </c>
      <c r="K153" s="350">
        <f t="shared" si="62"/>
        <v>0</v>
      </c>
    </row>
    <row r="154" spans="2:15" s="7" customFormat="1" ht="12" x14ac:dyDescent="0.2">
      <c r="B154" s="349" t="s">
        <v>224</v>
      </c>
      <c r="C154" s="150" t="s">
        <v>134</v>
      </c>
      <c r="D154" s="344" t="s">
        <v>142</v>
      </c>
      <c r="E154" s="62">
        <v>1</v>
      </c>
      <c r="F154" s="323"/>
      <c r="G154" s="180"/>
      <c r="H154" s="314">
        <f t="shared" si="59"/>
        <v>0</v>
      </c>
      <c r="I154" s="313">
        <f t="shared" si="60"/>
        <v>0</v>
      </c>
      <c r="J154" s="313">
        <f t="shared" si="61"/>
        <v>0</v>
      </c>
      <c r="K154" s="350">
        <f t="shared" si="62"/>
        <v>0</v>
      </c>
    </row>
    <row r="155" spans="2:15" s="7" customFormat="1" ht="12" x14ac:dyDescent="0.2">
      <c r="B155" s="349" t="s">
        <v>225</v>
      </c>
      <c r="C155" s="150" t="s">
        <v>135</v>
      </c>
      <c r="D155" s="344" t="s">
        <v>142</v>
      </c>
      <c r="E155" s="62">
        <v>1</v>
      </c>
      <c r="F155" s="323"/>
      <c r="G155" s="180"/>
      <c r="H155" s="314">
        <f t="shared" si="59"/>
        <v>0</v>
      </c>
      <c r="I155" s="313">
        <f t="shared" si="60"/>
        <v>0</v>
      </c>
      <c r="J155" s="313">
        <f t="shared" si="61"/>
        <v>0</v>
      </c>
      <c r="K155" s="350">
        <f t="shared" si="62"/>
        <v>0</v>
      </c>
    </row>
    <row r="156" spans="2:15" s="7" customFormat="1" ht="12" x14ac:dyDescent="0.2">
      <c r="B156" s="302"/>
      <c r="C156" s="41" t="s">
        <v>61</v>
      </c>
      <c r="D156" s="39"/>
      <c r="E156" s="42"/>
      <c r="F156" s="43"/>
      <c r="G156" s="43"/>
      <c r="H156" s="43"/>
      <c r="I156" s="44">
        <f>SUM(I150:I155)</f>
        <v>0</v>
      </c>
      <c r="J156" s="44">
        <f>SUM(J150:J155)</f>
        <v>0</v>
      </c>
      <c r="K156" s="45"/>
    </row>
    <row r="157" spans="2:15" s="7" customFormat="1" thickBot="1" x14ac:dyDescent="0.25">
      <c r="B157" s="337"/>
      <c r="C157" s="338"/>
      <c r="D157" s="339"/>
      <c r="E157" s="340"/>
      <c r="F157" s="340"/>
      <c r="G157" s="340"/>
      <c r="H157" s="340"/>
      <c r="I157" s="341"/>
      <c r="J157" s="342">
        <f>I156+J156</f>
        <v>0</v>
      </c>
      <c r="K157" s="343"/>
    </row>
    <row r="158" spans="2:15" s="7" customFormat="1" ht="13.5" customHeight="1" x14ac:dyDescent="0.2">
      <c r="B158" s="299">
        <v>19</v>
      </c>
      <c r="C158" s="37" t="s">
        <v>79</v>
      </c>
      <c r="D158" s="52"/>
      <c r="E158" s="184"/>
      <c r="F158" s="185"/>
      <c r="G158" s="185"/>
      <c r="H158" s="185"/>
      <c r="I158" s="56"/>
      <c r="J158" s="56"/>
      <c r="K158" s="57"/>
    </row>
    <row r="159" spans="2:15" s="7" customFormat="1" ht="12.75" customHeight="1" x14ac:dyDescent="0.2">
      <c r="B159" s="302" t="s">
        <v>226</v>
      </c>
      <c r="C159" s="150" t="s">
        <v>80</v>
      </c>
      <c r="D159" s="344" t="s">
        <v>142</v>
      </c>
      <c r="E159" s="62">
        <v>1</v>
      </c>
      <c r="F159" s="62"/>
      <c r="G159" s="62"/>
      <c r="H159" s="180">
        <f t="shared" ref="H159:H160" si="63">F159+G159</f>
        <v>0</v>
      </c>
      <c r="I159" s="180">
        <f>F159*E159</f>
        <v>0</v>
      </c>
      <c r="J159" s="180">
        <f>G159*E159</f>
        <v>0</v>
      </c>
      <c r="K159" s="181">
        <f t="shared" ref="K159:K160" si="64">I159+J159</f>
        <v>0</v>
      </c>
    </row>
    <row r="160" spans="2:15" s="7" customFormat="1" ht="12.75" customHeight="1" x14ac:dyDescent="0.2">
      <c r="B160" s="302" t="s">
        <v>227</v>
      </c>
      <c r="C160" s="150" t="s">
        <v>182</v>
      </c>
      <c r="D160" s="344" t="s">
        <v>142</v>
      </c>
      <c r="E160" s="62">
        <v>3</v>
      </c>
      <c r="F160" s="62"/>
      <c r="G160" s="62"/>
      <c r="H160" s="180">
        <f t="shared" si="63"/>
        <v>0</v>
      </c>
      <c r="I160" s="180">
        <f>F160*E160</f>
        <v>0</v>
      </c>
      <c r="J160" s="180">
        <f>G160*E160</f>
        <v>0</v>
      </c>
      <c r="K160" s="181">
        <f t="shared" si="64"/>
        <v>0</v>
      </c>
    </row>
    <row r="161" spans="2:12" s="3" customFormat="1" x14ac:dyDescent="0.2">
      <c r="B161" s="302"/>
      <c r="C161" s="41" t="s">
        <v>61</v>
      </c>
      <c r="D161" s="39"/>
      <c r="E161" s="42"/>
      <c r="F161" s="43"/>
      <c r="G161" s="43"/>
      <c r="H161" s="43"/>
      <c r="I161" s="44">
        <f>SUM(I159:I160)</f>
        <v>0</v>
      </c>
      <c r="J161" s="44">
        <f>SUM(J159:J160)</f>
        <v>0</v>
      </c>
      <c r="K161" s="45"/>
      <c r="L161" s="5"/>
    </row>
    <row r="162" spans="2:12" s="3" customFormat="1" ht="13.5" thickBot="1" x14ac:dyDescent="0.25">
      <c r="B162" s="337"/>
      <c r="C162" s="338"/>
      <c r="D162" s="339"/>
      <c r="E162" s="340"/>
      <c r="F162" s="340"/>
      <c r="G162" s="340"/>
      <c r="H162" s="340"/>
      <c r="I162" s="341"/>
      <c r="J162" s="342">
        <f>I161+J161</f>
        <v>0</v>
      </c>
      <c r="K162" s="343"/>
      <c r="L162" s="5"/>
    </row>
    <row r="163" spans="2:12" s="3" customFormat="1" x14ac:dyDescent="0.2">
      <c r="B163" s="328"/>
      <c r="C163" s="329" t="s">
        <v>38</v>
      </c>
      <c r="D163" s="330"/>
      <c r="E163" s="331"/>
      <c r="F163" s="332"/>
      <c r="G163" s="332"/>
      <c r="H163" s="333"/>
      <c r="I163" s="334">
        <f>I26+I72+I77+I83+I103+I109+I116+I120+I125+I131+I140+I147+I156+I161+I68+I56+I47+I37+I33</f>
        <v>0</v>
      </c>
      <c r="J163" s="335"/>
      <c r="K163" s="336"/>
      <c r="L163" s="5"/>
    </row>
    <row r="164" spans="2:12" x14ac:dyDescent="0.2">
      <c r="B164" s="38"/>
      <c r="C164" s="60" t="s">
        <v>39</v>
      </c>
      <c r="D164" s="39"/>
      <c r="E164" s="61"/>
      <c r="F164" s="42"/>
      <c r="G164" s="42"/>
      <c r="H164" s="62"/>
      <c r="I164" s="65"/>
      <c r="J164" s="63">
        <f>J26+J72+J77+J83+J103+J109+J116+J120+J125+J131+J140+J147+J156+J161+J68+J56+J47+J37+J33</f>
        <v>0</v>
      </c>
      <c r="K164" s="64"/>
    </row>
    <row r="165" spans="2:12" ht="12.75" customHeight="1" x14ac:dyDescent="0.2">
      <c r="B165" s="38"/>
      <c r="C165" s="66"/>
      <c r="D165" s="39"/>
      <c r="E165" s="61"/>
      <c r="F165" s="42"/>
      <c r="G165" s="42"/>
      <c r="H165" s="62"/>
      <c r="I165" s="65"/>
      <c r="J165" s="63"/>
      <c r="K165" s="64"/>
    </row>
    <row r="166" spans="2:12" x14ac:dyDescent="0.2">
      <c r="B166" s="67"/>
      <c r="C166" s="68" t="s">
        <v>32</v>
      </c>
      <c r="D166" s="69"/>
      <c r="E166" s="70"/>
      <c r="F166" s="70"/>
      <c r="G166" s="70"/>
      <c r="H166" s="70"/>
      <c r="I166" s="71"/>
      <c r="J166" s="70">
        <f>I163+J164</f>
        <v>0</v>
      </c>
      <c r="K166" s="72"/>
    </row>
    <row r="167" spans="2:12" s="3" customFormat="1" x14ac:dyDescent="0.2">
      <c r="B167" s="73"/>
      <c r="C167" s="74"/>
      <c r="D167" s="75"/>
      <c r="E167" s="76"/>
      <c r="F167" s="77"/>
      <c r="G167" s="77"/>
      <c r="H167" s="78"/>
      <c r="I167" s="79"/>
      <c r="J167" s="77"/>
      <c r="K167" s="80"/>
      <c r="L167" s="5"/>
    </row>
    <row r="168" spans="2:12" x14ac:dyDescent="0.2">
      <c r="B168" s="73"/>
      <c r="C168" s="74"/>
      <c r="D168" s="75"/>
      <c r="E168" s="76"/>
      <c r="F168" s="77"/>
      <c r="G168" s="77"/>
      <c r="H168" s="78"/>
      <c r="I168" s="79"/>
      <c r="J168" s="77"/>
      <c r="K168" s="80"/>
    </row>
    <row r="169" spans="2:12" x14ac:dyDescent="0.2">
      <c r="B169" s="73"/>
      <c r="C169" s="60" t="s">
        <v>14</v>
      </c>
      <c r="D169" s="81"/>
      <c r="E169" s="82"/>
      <c r="F169" s="363" t="s">
        <v>16</v>
      </c>
      <c r="G169" s="364"/>
      <c r="H169" s="364"/>
      <c r="I169" s="364"/>
      <c r="J169" s="364"/>
      <c r="K169" s="365"/>
    </row>
    <row r="170" spans="2:12" x14ac:dyDescent="0.2">
      <c r="B170" s="73"/>
      <c r="C170" s="60" t="s">
        <v>15</v>
      </c>
      <c r="D170" s="81"/>
      <c r="E170" s="82"/>
      <c r="F170" s="366"/>
      <c r="G170" s="367"/>
      <c r="H170" s="367"/>
      <c r="I170" s="367"/>
      <c r="J170" s="367"/>
      <c r="K170" s="368"/>
    </row>
    <row r="171" spans="2:12" x14ac:dyDescent="0.2">
      <c r="B171" s="73"/>
      <c r="C171" s="91" t="s">
        <v>17</v>
      </c>
      <c r="D171" s="92"/>
      <c r="E171" s="93">
        <v>0</v>
      </c>
      <c r="F171" s="94"/>
      <c r="G171" s="95"/>
      <c r="H171" s="96"/>
      <c r="I171" s="95"/>
      <c r="J171" s="97"/>
      <c r="K171" s="87"/>
    </row>
    <row r="172" spans="2:12" x14ac:dyDescent="0.2">
      <c r="B172" s="73"/>
      <c r="C172" s="91" t="s">
        <v>18</v>
      </c>
      <c r="D172" s="92"/>
      <c r="E172" s="93">
        <v>0</v>
      </c>
      <c r="F172" s="98"/>
      <c r="G172" s="99"/>
      <c r="H172" s="78"/>
      <c r="I172" s="99"/>
      <c r="J172" s="100"/>
      <c r="K172" s="87"/>
    </row>
    <row r="173" spans="2:12" x14ac:dyDescent="0.2">
      <c r="B173" s="73"/>
      <c r="C173" s="91" t="s">
        <v>19</v>
      </c>
      <c r="D173" s="92"/>
      <c r="E173" s="93">
        <v>0</v>
      </c>
      <c r="F173" s="101"/>
      <c r="G173" s="102"/>
      <c r="H173" s="103"/>
      <c r="I173" s="102"/>
      <c r="J173" s="104"/>
      <c r="K173" s="87"/>
    </row>
    <row r="174" spans="2:12" x14ac:dyDescent="0.2">
      <c r="B174" s="73"/>
      <c r="C174" s="91" t="s">
        <v>20</v>
      </c>
      <c r="D174" s="92"/>
      <c r="E174" s="93">
        <v>0</v>
      </c>
      <c r="F174" s="90"/>
      <c r="G174" s="90"/>
      <c r="H174" s="105"/>
      <c r="I174" s="90"/>
      <c r="J174" s="90"/>
      <c r="K174" s="87"/>
    </row>
    <row r="175" spans="2:12" x14ac:dyDescent="0.2">
      <c r="B175" s="73"/>
      <c r="C175" s="91" t="s">
        <v>21</v>
      </c>
      <c r="D175" s="92"/>
      <c r="E175" s="93">
        <v>0</v>
      </c>
      <c r="F175" s="90"/>
      <c r="G175" s="90"/>
      <c r="H175" s="105"/>
      <c r="I175" s="90"/>
      <c r="J175" s="90"/>
      <c r="K175" s="87"/>
    </row>
    <row r="176" spans="2:12" x14ac:dyDescent="0.2">
      <c r="B176" s="73"/>
      <c r="C176" s="91" t="s">
        <v>22</v>
      </c>
      <c r="D176" s="92"/>
      <c r="E176" s="105">
        <f>E177+E178+E180+E179</f>
        <v>8.65</v>
      </c>
      <c r="F176" s="90"/>
      <c r="G176" s="90"/>
      <c r="H176" s="105"/>
      <c r="I176" s="90"/>
      <c r="J176" s="90"/>
      <c r="K176" s="87"/>
    </row>
    <row r="177" spans="2:11" x14ac:dyDescent="0.2">
      <c r="B177" s="73"/>
      <c r="C177" s="106" t="s">
        <v>23</v>
      </c>
      <c r="D177" s="81"/>
      <c r="E177" s="107">
        <v>3</v>
      </c>
      <c r="F177" s="108" t="s">
        <v>24</v>
      </c>
      <c r="G177" s="88"/>
      <c r="H177" s="62"/>
      <c r="I177" s="89"/>
      <c r="J177" s="40"/>
      <c r="K177" s="87"/>
    </row>
    <row r="178" spans="2:11" x14ac:dyDescent="0.2">
      <c r="B178" s="73"/>
      <c r="C178" s="106" t="s">
        <v>25</v>
      </c>
      <c r="D178" s="81"/>
      <c r="E178" s="107">
        <v>0.65</v>
      </c>
      <c r="F178" s="108" t="s">
        <v>26</v>
      </c>
      <c r="G178" s="88"/>
      <c r="H178" s="62"/>
      <c r="I178" s="89"/>
      <c r="J178" s="40"/>
      <c r="K178" s="87"/>
    </row>
    <row r="179" spans="2:11" ht="24" x14ac:dyDescent="0.2">
      <c r="B179" s="73"/>
      <c r="C179" s="106" t="s">
        <v>27</v>
      </c>
      <c r="D179" s="81"/>
      <c r="E179" s="107">
        <v>0</v>
      </c>
      <c r="F179" s="90"/>
      <c r="G179" s="88"/>
      <c r="H179" s="62"/>
      <c r="I179" s="89"/>
      <c r="J179" s="40"/>
      <c r="K179" s="87"/>
    </row>
    <row r="180" spans="2:11" x14ac:dyDescent="0.2">
      <c r="B180" s="73"/>
      <c r="C180" s="106" t="s">
        <v>28</v>
      </c>
      <c r="D180" s="81"/>
      <c r="E180" s="107">
        <v>5</v>
      </c>
      <c r="F180" s="90"/>
      <c r="G180" s="109"/>
      <c r="H180" s="105"/>
      <c r="I180" s="90"/>
      <c r="J180" s="90"/>
      <c r="K180" s="87"/>
    </row>
    <row r="181" spans="2:11" x14ac:dyDescent="0.2">
      <c r="B181" s="73"/>
      <c r="C181" s="110"/>
      <c r="D181" s="81"/>
      <c r="E181" s="111"/>
      <c r="F181" s="90"/>
      <c r="G181" s="90"/>
      <c r="H181" s="105"/>
      <c r="I181" s="90"/>
      <c r="J181" s="90"/>
      <c r="K181" s="87"/>
    </row>
    <row r="182" spans="2:11" x14ac:dyDescent="0.2">
      <c r="B182" s="73"/>
      <c r="C182" s="112" t="s">
        <v>29</v>
      </c>
      <c r="D182" s="113"/>
      <c r="E182" s="114">
        <f>TRUNC(((((1+(E174+E171+E172)/100)*((1+E173/100))*((1+E175/100)))/((1-E176/100)))-1)*100,2)</f>
        <v>9.4600000000000009</v>
      </c>
      <c r="F182" s="83"/>
      <c r="G182" s="84"/>
      <c r="H182" s="85"/>
      <c r="I182" s="86"/>
      <c r="J182" s="83"/>
      <c r="K182" s="115"/>
    </row>
    <row r="183" spans="2:11" x14ac:dyDescent="0.2">
      <c r="B183" s="73"/>
      <c r="C183" s="60"/>
      <c r="D183" s="81"/>
      <c r="E183" s="82"/>
      <c r="F183" s="83"/>
      <c r="G183" s="84"/>
      <c r="H183" s="85"/>
      <c r="I183" s="86"/>
      <c r="J183" s="83"/>
      <c r="K183" s="115"/>
    </row>
    <row r="184" spans="2:11" x14ac:dyDescent="0.2">
      <c r="B184" s="73"/>
      <c r="C184" s="60" t="s">
        <v>30</v>
      </c>
      <c r="D184" s="81"/>
      <c r="E184" s="82"/>
      <c r="F184" s="83"/>
      <c r="G184" s="84"/>
      <c r="H184" s="85"/>
      <c r="I184" s="86">
        <f>(E182*I163)/100</f>
        <v>0</v>
      </c>
      <c r="J184" s="83"/>
      <c r="K184" s="115"/>
    </row>
    <row r="185" spans="2:11" x14ac:dyDescent="0.2">
      <c r="B185" s="73"/>
      <c r="C185" s="60" t="s">
        <v>31</v>
      </c>
      <c r="D185" s="81"/>
      <c r="E185" s="82"/>
      <c r="F185" s="83"/>
      <c r="G185" s="84"/>
      <c r="H185" s="85"/>
      <c r="I185" s="84"/>
      <c r="J185" s="86">
        <f>(E182*J164)/100</f>
        <v>0</v>
      </c>
      <c r="K185" s="115"/>
    </row>
    <row r="186" spans="2:11" x14ac:dyDescent="0.2">
      <c r="B186" s="73"/>
      <c r="C186" s="60"/>
      <c r="D186" s="81"/>
      <c r="E186" s="82"/>
      <c r="F186" s="83"/>
      <c r="G186" s="84"/>
      <c r="H186" s="85"/>
      <c r="I186" s="86"/>
      <c r="J186" s="83"/>
      <c r="K186" s="115"/>
    </row>
    <row r="187" spans="2:11" x14ac:dyDescent="0.2">
      <c r="B187" s="116"/>
      <c r="C187" s="68" t="s">
        <v>32</v>
      </c>
      <c r="D187" s="117"/>
      <c r="E187" s="118"/>
      <c r="F187" s="119"/>
      <c r="G187" s="120"/>
      <c r="H187" s="121"/>
      <c r="I187" s="120"/>
      <c r="J187" s="120">
        <f>I184+J185</f>
        <v>0</v>
      </c>
      <c r="K187" s="122"/>
    </row>
    <row r="188" spans="2:11" ht="13.5" thickBot="1" x14ac:dyDescent="0.25">
      <c r="B188" s="151"/>
      <c r="C188" s="152"/>
      <c r="D188" s="153"/>
      <c r="E188" s="154"/>
      <c r="F188" s="155"/>
      <c r="G188" s="156"/>
      <c r="H188" s="157"/>
      <c r="I188" s="156"/>
      <c r="J188" s="155"/>
      <c r="K188" s="158"/>
    </row>
    <row r="189" spans="2:11" ht="13.5" thickBot="1" x14ac:dyDescent="0.25">
      <c r="B189" s="159"/>
      <c r="C189" s="74"/>
      <c r="D189" s="160"/>
      <c r="E189" s="161"/>
      <c r="F189" s="131"/>
      <c r="G189" s="127"/>
      <c r="H189" s="162"/>
      <c r="I189" s="127"/>
      <c r="J189" s="131"/>
      <c r="K189" s="163"/>
    </row>
    <row r="190" spans="2:11" x14ac:dyDescent="0.2">
      <c r="B190" s="164"/>
      <c r="C190" s="165" t="s">
        <v>33</v>
      </c>
      <c r="D190" s="166"/>
      <c r="E190" s="167"/>
      <c r="F190" s="168"/>
      <c r="G190" s="169"/>
      <c r="H190" s="170"/>
      <c r="I190" s="171"/>
      <c r="J190" s="168"/>
      <c r="K190" s="172"/>
    </row>
    <row r="191" spans="2:11" x14ac:dyDescent="0.2">
      <c r="B191" s="73"/>
      <c r="C191" s="60"/>
      <c r="D191" s="81"/>
      <c r="E191" s="82"/>
      <c r="F191" s="83"/>
      <c r="G191" s="84"/>
      <c r="H191" s="85"/>
      <c r="I191" s="86"/>
      <c r="J191" s="83"/>
      <c r="K191" s="115"/>
    </row>
    <row r="192" spans="2:11" x14ac:dyDescent="0.2">
      <c r="B192" s="73"/>
      <c r="C192" s="60" t="s">
        <v>34</v>
      </c>
      <c r="D192" s="81"/>
      <c r="E192" s="82"/>
      <c r="F192" s="83"/>
      <c r="G192" s="84"/>
      <c r="H192" s="85"/>
      <c r="I192" s="86">
        <f>I163+I184</f>
        <v>0</v>
      </c>
      <c r="J192" s="83"/>
      <c r="K192" s="115"/>
    </row>
    <row r="193" spans="2:11" x14ac:dyDescent="0.2">
      <c r="B193" s="73"/>
      <c r="C193" s="60" t="s">
        <v>35</v>
      </c>
      <c r="D193" s="81"/>
      <c r="E193" s="82"/>
      <c r="F193" s="83"/>
      <c r="G193" s="84"/>
      <c r="H193" s="85"/>
      <c r="I193" s="84"/>
      <c r="J193" s="86">
        <f>J164+J185</f>
        <v>0</v>
      </c>
      <c r="K193" s="115"/>
    </row>
    <row r="194" spans="2:11" x14ac:dyDescent="0.2">
      <c r="B194" s="73"/>
      <c r="C194" s="60"/>
      <c r="D194" s="81"/>
      <c r="E194" s="82"/>
      <c r="F194" s="83"/>
      <c r="G194" s="84"/>
      <c r="H194" s="85"/>
      <c r="I194" s="86"/>
      <c r="J194" s="83"/>
      <c r="K194" s="115"/>
    </row>
    <row r="195" spans="2:11" x14ac:dyDescent="0.2">
      <c r="B195" s="116"/>
      <c r="C195" s="68" t="s">
        <v>32</v>
      </c>
      <c r="D195" s="117"/>
      <c r="E195" s="118"/>
      <c r="F195" s="119"/>
      <c r="G195" s="120"/>
      <c r="H195" s="121"/>
      <c r="I195" s="120"/>
      <c r="J195" s="120">
        <f>I192+J193</f>
        <v>0</v>
      </c>
      <c r="K195" s="122"/>
    </row>
    <row r="196" spans="2:11" x14ac:dyDescent="0.2">
      <c r="B196" s="73"/>
      <c r="C196" s="123" t="s">
        <v>36</v>
      </c>
      <c r="D196" s="124"/>
      <c r="E196" s="125"/>
      <c r="F196" s="126"/>
      <c r="G196" s="126"/>
      <c r="H196" s="127"/>
      <c r="I196" s="128"/>
      <c r="J196" s="129"/>
      <c r="K196" s="163"/>
    </row>
    <row r="197" spans="2:11" x14ac:dyDescent="0.2">
      <c r="B197" s="73"/>
      <c r="C197" s="123" t="s">
        <v>37</v>
      </c>
      <c r="D197" s="124"/>
      <c r="E197" s="130"/>
      <c r="F197" s="126"/>
      <c r="G197" s="126"/>
      <c r="H197" s="131" t="s">
        <v>12</v>
      </c>
      <c r="I197" s="128"/>
      <c r="J197" s="148"/>
      <c r="K197" s="163"/>
    </row>
    <row r="198" spans="2:11" ht="13.5" thickBot="1" x14ac:dyDescent="0.25">
      <c r="B198" s="173"/>
      <c r="C198" s="174"/>
      <c r="D198" s="175"/>
      <c r="E198" s="176"/>
      <c r="F198" s="177"/>
      <c r="G198" s="177"/>
      <c r="H198" s="177"/>
      <c r="I198" s="178"/>
      <c r="J198" s="177"/>
      <c r="K198" s="179"/>
    </row>
  </sheetData>
  <mergeCells count="4">
    <mergeCell ref="F169:K170"/>
    <mergeCell ref="B17:K17"/>
    <mergeCell ref="B20:K20"/>
    <mergeCell ref="B21:K21"/>
  </mergeCells>
  <phoneticPr fontId="30" type="noConversion"/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29" orientation="portrait" r:id="rId1"/>
  <headerFooter alignWithMargins="0">
    <oddHeader xml:space="preserve">&amp;L&amp;G&amp;R&amp;"Arial,Negrito"&amp;8 </oddHeader>
    <oddFooter>&amp;L&amp;P/&amp;N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5</xdr:col>
                <xdr:colOff>495300</xdr:colOff>
                <xdr:row>167</xdr:row>
                <xdr:rowOff>0</xdr:rowOff>
              </from>
              <to>
                <xdr:col>9</xdr:col>
                <xdr:colOff>714375</xdr:colOff>
                <xdr:row>167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5</xdr:col>
                <xdr:colOff>247650</xdr:colOff>
                <xdr:row>170</xdr:row>
                <xdr:rowOff>95250</xdr:rowOff>
              </from>
              <to>
                <xdr:col>9</xdr:col>
                <xdr:colOff>600075</xdr:colOff>
                <xdr:row>172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showGridLines="0" view="pageBreakPreview" zoomScaleNormal="100" zoomScaleSheetLayoutView="100" workbookViewId="0">
      <selection activeCell="M48" sqref="M48"/>
    </sheetView>
  </sheetViews>
  <sheetFormatPr defaultRowHeight="12.75" x14ac:dyDescent="0.2"/>
  <cols>
    <col min="1" max="1" width="5.7109375" style="24" customWidth="1"/>
    <col min="2" max="2" width="43.7109375" style="25" customWidth="1"/>
    <col min="3" max="3" width="10.7109375" style="26" customWidth="1"/>
    <col min="4" max="4" width="10.140625" style="26" customWidth="1"/>
    <col min="5" max="5" width="12.140625" style="26" customWidth="1"/>
    <col min="6" max="6" width="7" style="26" customWidth="1"/>
    <col min="7" max="7" width="6.28515625" style="29" customWidth="1"/>
    <col min="8" max="8" width="6.5703125" style="29" customWidth="1"/>
    <col min="9" max="9" width="5.28515625" style="29" customWidth="1"/>
    <col min="10" max="10" width="8.7109375" style="29" customWidth="1"/>
    <col min="11" max="11" width="6.42578125" style="25" customWidth="1"/>
    <col min="12" max="12" width="6.85546875" style="25" customWidth="1"/>
    <col min="13" max="13" width="6.140625" style="25" customWidth="1"/>
    <col min="14" max="14" width="7.42578125" style="25" customWidth="1"/>
    <col min="15" max="15" width="6.42578125" style="25" customWidth="1"/>
    <col min="16" max="16" width="6.85546875" style="25" customWidth="1"/>
    <col min="17" max="17" width="6.140625" style="25" customWidth="1"/>
    <col min="18" max="18" width="7.42578125" style="25" customWidth="1"/>
    <col min="19" max="244" width="9.140625" style="25"/>
    <col min="245" max="245" width="5" style="25" customWidth="1"/>
    <col min="246" max="246" width="38.42578125" style="25" customWidth="1"/>
    <col min="247" max="248" width="10.28515625" style="25" customWidth="1"/>
    <col min="249" max="250" width="10.7109375" style="25" customWidth="1"/>
    <col min="251" max="262" width="6.5703125" style="25" customWidth="1"/>
    <col min="263" max="500" width="9.140625" style="25"/>
    <col min="501" max="501" width="5" style="25" customWidth="1"/>
    <col min="502" max="502" width="38.42578125" style="25" customWidth="1"/>
    <col min="503" max="504" width="10.28515625" style="25" customWidth="1"/>
    <col min="505" max="506" width="10.7109375" style="25" customWidth="1"/>
    <col min="507" max="518" width="6.5703125" style="25" customWidth="1"/>
    <col min="519" max="756" width="9.140625" style="25"/>
    <col min="757" max="757" width="5" style="25" customWidth="1"/>
    <col min="758" max="758" width="38.42578125" style="25" customWidth="1"/>
    <col min="759" max="760" width="10.28515625" style="25" customWidth="1"/>
    <col min="761" max="762" width="10.7109375" style="25" customWidth="1"/>
    <col min="763" max="774" width="6.5703125" style="25" customWidth="1"/>
    <col min="775" max="1012" width="9.140625" style="25"/>
    <col min="1013" max="1013" width="5" style="25" customWidth="1"/>
    <col min="1014" max="1014" width="38.42578125" style="25" customWidth="1"/>
    <col min="1015" max="1016" width="10.28515625" style="25" customWidth="1"/>
    <col min="1017" max="1018" width="10.7109375" style="25" customWidth="1"/>
    <col min="1019" max="1030" width="6.5703125" style="25" customWidth="1"/>
    <col min="1031" max="1268" width="9.140625" style="25"/>
    <col min="1269" max="1269" width="5" style="25" customWidth="1"/>
    <col min="1270" max="1270" width="38.42578125" style="25" customWidth="1"/>
    <col min="1271" max="1272" width="10.28515625" style="25" customWidth="1"/>
    <col min="1273" max="1274" width="10.7109375" style="25" customWidth="1"/>
    <col min="1275" max="1286" width="6.5703125" style="25" customWidth="1"/>
    <col min="1287" max="1524" width="9.140625" style="25"/>
    <col min="1525" max="1525" width="5" style="25" customWidth="1"/>
    <col min="1526" max="1526" width="38.42578125" style="25" customWidth="1"/>
    <col min="1527" max="1528" width="10.28515625" style="25" customWidth="1"/>
    <col min="1529" max="1530" width="10.7109375" style="25" customWidth="1"/>
    <col min="1531" max="1542" width="6.5703125" style="25" customWidth="1"/>
    <col min="1543" max="1780" width="9.140625" style="25"/>
    <col min="1781" max="1781" width="5" style="25" customWidth="1"/>
    <col min="1782" max="1782" width="38.42578125" style="25" customWidth="1"/>
    <col min="1783" max="1784" width="10.28515625" style="25" customWidth="1"/>
    <col min="1785" max="1786" width="10.7109375" style="25" customWidth="1"/>
    <col min="1787" max="1798" width="6.5703125" style="25" customWidth="1"/>
    <col min="1799" max="2036" width="9.140625" style="25"/>
    <col min="2037" max="2037" width="5" style="25" customWidth="1"/>
    <col min="2038" max="2038" width="38.42578125" style="25" customWidth="1"/>
    <col min="2039" max="2040" width="10.28515625" style="25" customWidth="1"/>
    <col min="2041" max="2042" width="10.7109375" style="25" customWidth="1"/>
    <col min="2043" max="2054" width="6.5703125" style="25" customWidth="1"/>
    <col min="2055" max="2292" width="9.140625" style="25"/>
    <col min="2293" max="2293" width="5" style="25" customWidth="1"/>
    <col min="2294" max="2294" width="38.42578125" style="25" customWidth="1"/>
    <col min="2295" max="2296" width="10.28515625" style="25" customWidth="1"/>
    <col min="2297" max="2298" width="10.7109375" style="25" customWidth="1"/>
    <col min="2299" max="2310" width="6.5703125" style="25" customWidth="1"/>
    <col min="2311" max="2548" width="9.140625" style="25"/>
    <col min="2549" max="2549" width="5" style="25" customWidth="1"/>
    <col min="2550" max="2550" width="38.42578125" style="25" customWidth="1"/>
    <col min="2551" max="2552" width="10.28515625" style="25" customWidth="1"/>
    <col min="2553" max="2554" width="10.7109375" style="25" customWidth="1"/>
    <col min="2555" max="2566" width="6.5703125" style="25" customWidth="1"/>
    <col min="2567" max="2804" width="9.140625" style="25"/>
    <col min="2805" max="2805" width="5" style="25" customWidth="1"/>
    <col min="2806" max="2806" width="38.42578125" style="25" customWidth="1"/>
    <col min="2807" max="2808" width="10.28515625" style="25" customWidth="1"/>
    <col min="2809" max="2810" width="10.7109375" style="25" customWidth="1"/>
    <col min="2811" max="2822" width="6.5703125" style="25" customWidth="1"/>
    <col min="2823" max="3060" width="9.140625" style="25"/>
    <col min="3061" max="3061" width="5" style="25" customWidth="1"/>
    <col min="3062" max="3062" width="38.42578125" style="25" customWidth="1"/>
    <col min="3063" max="3064" width="10.28515625" style="25" customWidth="1"/>
    <col min="3065" max="3066" width="10.7109375" style="25" customWidth="1"/>
    <col min="3067" max="3078" width="6.5703125" style="25" customWidth="1"/>
    <col min="3079" max="3316" width="9.140625" style="25"/>
    <col min="3317" max="3317" width="5" style="25" customWidth="1"/>
    <col min="3318" max="3318" width="38.42578125" style="25" customWidth="1"/>
    <col min="3319" max="3320" width="10.28515625" style="25" customWidth="1"/>
    <col min="3321" max="3322" width="10.7109375" style="25" customWidth="1"/>
    <col min="3323" max="3334" width="6.5703125" style="25" customWidth="1"/>
    <col min="3335" max="3572" width="9.140625" style="25"/>
    <col min="3573" max="3573" width="5" style="25" customWidth="1"/>
    <col min="3574" max="3574" width="38.42578125" style="25" customWidth="1"/>
    <col min="3575" max="3576" width="10.28515625" style="25" customWidth="1"/>
    <col min="3577" max="3578" width="10.7109375" style="25" customWidth="1"/>
    <col min="3579" max="3590" width="6.5703125" style="25" customWidth="1"/>
    <col min="3591" max="3828" width="9.140625" style="25"/>
    <col min="3829" max="3829" width="5" style="25" customWidth="1"/>
    <col min="3830" max="3830" width="38.42578125" style="25" customWidth="1"/>
    <col min="3831" max="3832" width="10.28515625" style="25" customWidth="1"/>
    <col min="3833" max="3834" width="10.7109375" style="25" customWidth="1"/>
    <col min="3835" max="3846" width="6.5703125" style="25" customWidth="1"/>
    <col min="3847" max="4084" width="9.140625" style="25"/>
    <col min="4085" max="4085" width="5" style="25" customWidth="1"/>
    <col min="4086" max="4086" width="38.42578125" style="25" customWidth="1"/>
    <col min="4087" max="4088" width="10.28515625" style="25" customWidth="1"/>
    <col min="4089" max="4090" width="10.7109375" style="25" customWidth="1"/>
    <col min="4091" max="4102" width="6.5703125" style="25" customWidth="1"/>
    <col min="4103" max="4340" width="9.140625" style="25"/>
    <col min="4341" max="4341" width="5" style="25" customWidth="1"/>
    <col min="4342" max="4342" width="38.42578125" style="25" customWidth="1"/>
    <col min="4343" max="4344" width="10.28515625" style="25" customWidth="1"/>
    <col min="4345" max="4346" width="10.7109375" style="25" customWidth="1"/>
    <col min="4347" max="4358" width="6.5703125" style="25" customWidth="1"/>
    <col min="4359" max="4596" width="9.140625" style="25"/>
    <col min="4597" max="4597" width="5" style="25" customWidth="1"/>
    <col min="4598" max="4598" width="38.42578125" style="25" customWidth="1"/>
    <col min="4599" max="4600" width="10.28515625" style="25" customWidth="1"/>
    <col min="4601" max="4602" width="10.7109375" style="25" customWidth="1"/>
    <col min="4603" max="4614" width="6.5703125" style="25" customWidth="1"/>
    <col min="4615" max="4852" width="9.140625" style="25"/>
    <col min="4853" max="4853" width="5" style="25" customWidth="1"/>
    <col min="4854" max="4854" width="38.42578125" style="25" customWidth="1"/>
    <col min="4855" max="4856" width="10.28515625" style="25" customWidth="1"/>
    <col min="4857" max="4858" width="10.7109375" style="25" customWidth="1"/>
    <col min="4859" max="4870" width="6.5703125" style="25" customWidth="1"/>
    <col min="4871" max="5108" width="9.140625" style="25"/>
    <col min="5109" max="5109" width="5" style="25" customWidth="1"/>
    <col min="5110" max="5110" width="38.42578125" style="25" customWidth="1"/>
    <col min="5111" max="5112" width="10.28515625" style="25" customWidth="1"/>
    <col min="5113" max="5114" width="10.7109375" style="25" customWidth="1"/>
    <col min="5115" max="5126" width="6.5703125" style="25" customWidth="1"/>
    <col min="5127" max="5364" width="9.140625" style="25"/>
    <col min="5365" max="5365" width="5" style="25" customWidth="1"/>
    <col min="5366" max="5366" width="38.42578125" style="25" customWidth="1"/>
    <col min="5367" max="5368" width="10.28515625" style="25" customWidth="1"/>
    <col min="5369" max="5370" width="10.7109375" style="25" customWidth="1"/>
    <col min="5371" max="5382" width="6.5703125" style="25" customWidth="1"/>
    <col min="5383" max="5620" width="9.140625" style="25"/>
    <col min="5621" max="5621" width="5" style="25" customWidth="1"/>
    <col min="5622" max="5622" width="38.42578125" style="25" customWidth="1"/>
    <col min="5623" max="5624" width="10.28515625" style="25" customWidth="1"/>
    <col min="5625" max="5626" width="10.7109375" style="25" customWidth="1"/>
    <col min="5627" max="5638" width="6.5703125" style="25" customWidth="1"/>
    <col min="5639" max="5876" width="9.140625" style="25"/>
    <col min="5877" max="5877" width="5" style="25" customWidth="1"/>
    <col min="5878" max="5878" width="38.42578125" style="25" customWidth="1"/>
    <col min="5879" max="5880" width="10.28515625" style="25" customWidth="1"/>
    <col min="5881" max="5882" width="10.7109375" style="25" customWidth="1"/>
    <col min="5883" max="5894" width="6.5703125" style="25" customWidth="1"/>
    <col min="5895" max="6132" width="9.140625" style="25"/>
    <col min="6133" max="6133" width="5" style="25" customWidth="1"/>
    <col min="6134" max="6134" width="38.42578125" style="25" customWidth="1"/>
    <col min="6135" max="6136" width="10.28515625" style="25" customWidth="1"/>
    <col min="6137" max="6138" width="10.7109375" style="25" customWidth="1"/>
    <col min="6139" max="6150" width="6.5703125" style="25" customWidth="1"/>
    <col min="6151" max="6388" width="9.140625" style="25"/>
    <col min="6389" max="6389" width="5" style="25" customWidth="1"/>
    <col min="6390" max="6390" width="38.42578125" style="25" customWidth="1"/>
    <col min="6391" max="6392" width="10.28515625" style="25" customWidth="1"/>
    <col min="6393" max="6394" width="10.7109375" style="25" customWidth="1"/>
    <col min="6395" max="6406" width="6.5703125" style="25" customWidth="1"/>
    <col min="6407" max="6644" width="9.140625" style="25"/>
    <col min="6645" max="6645" width="5" style="25" customWidth="1"/>
    <col min="6646" max="6646" width="38.42578125" style="25" customWidth="1"/>
    <col min="6647" max="6648" width="10.28515625" style="25" customWidth="1"/>
    <col min="6649" max="6650" width="10.7109375" style="25" customWidth="1"/>
    <col min="6651" max="6662" width="6.5703125" style="25" customWidth="1"/>
    <col min="6663" max="6900" width="9.140625" style="25"/>
    <col min="6901" max="6901" width="5" style="25" customWidth="1"/>
    <col min="6902" max="6902" width="38.42578125" style="25" customWidth="1"/>
    <col min="6903" max="6904" width="10.28515625" style="25" customWidth="1"/>
    <col min="6905" max="6906" width="10.7109375" style="25" customWidth="1"/>
    <col min="6907" max="6918" width="6.5703125" style="25" customWidth="1"/>
    <col min="6919" max="7156" width="9.140625" style="25"/>
    <col min="7157" max="7157" width="5" style="25" customWidth="1"/>
    <col min="7158" max="7158" width="38.42578125" style="25" customWidth="1"/>
    <col min="7159" max="7160" width="10.28515625" style="25" customWidth="1"/>
    <col min="7161" max="7162" width="10.7109375" style="25" customWidth="1"/>
    <col min="7163" max="7174" width="6.5703125" style="25" customWidth="1"/>
    <col min="7175" max="7412" width="9.140625" style="25"/>
    <col min="7413" max="7413" width="5" style="25" customWidth="1"/>
    <col min="7414" max="7414" width="38.42578125" style="25" customWidth="1"/>
    <col min="7415" max="7416" width="10.28515625" style="25" customWidth="1"/>
    <col min="7417" max="7418" width="10.7109375" style="25" customWidth="1"/>
    <col min="7419" max="7430" width="6.5703125" style="25" customWidth="1"/>
    <col min="7431" max="7668" width="9.140625" style="25"/>
    <col min="7669" max="7669" width="5" style="25" customWidth="1"/>
    <col min="7670" max="7670" width="38.42578125" style="25" customWidth="1"/>
    <col min="7671" max="7672" width="10.28515625" style="25" customWidth="1"/>
    <col min="7673" max="7674" width="10.7109375" style="25" customWidth="1"/>
    <col min="7675" max="7686" width="6.5703125" style="25" customWidth="1"/>
    <col min="7687" max="7924" width="9.140625" style="25"/>
    <col min="7925" max="7925" width="5" style="25" customWidth="1"/>
    <col min="7926" max="7926" width="38.42578125" style="25" customWidth="1"/>
    <col min="7927" max="7928" width="10.28515625" style="25" customWidth="1"/>
    <col min="7929" max="7930" width="10.7109375" style="25" customWidth="1"/>
    <col min="7931" max="7942" width="6.5703125" style="25" customWidth="1"/>
    <col min="7943" max="8180" width="9.140625" style="25"/>
    <col min="8181" max="8181" width="5" style="25" customWidth="1"/>
    <col min="8182" max="8182" width="38.42578125" style="25" customWidth="1"/>
    <col min="8183" max="8184" width="10.28515625" style="25" customWidth="1"/>
    <col min="8185" max="8186" width="10.7109375" style="25" customWidth="1"/>
    <col min="8187" max="8198" width="6.5703125" style="25" customWidth="1"/>
    <col min="8199" max="8436" width="9.140625" style="25"/>
    <col min="8437" max="8437" width="5" style="25" customWidth="1"/>
    <col min="8438" max="8438" width="38.42578125" style="25" customWidth="1"/>
    <col min="8439" max="8440" width="10.28515625" style="25" customWidth="1"/>
    <col min="8441" max="8442" width="10.7109375" style="25" customWidth="1"/>
    <col min="8443" max="8454" width="6.5703125" style="25" customWidth="1"/>
    <col min="8455" max="8692" width="9.140625" style="25"/>
    <col min="8693" max="8693" width="5" style="25" customWidth="1"/>
    <col min="8694" max="8694" width="38.42578125" style="25" customWidth="1"/>
    <col min="8695" max="8696" width="10.28515625" style="25" customWidth="1"/>
    <col min="8697" max="8698" width="10.7109375" style="25" customWidth="1"/>
    <col min="8699" max="8710" width="6.5703125" style="25" customWidth="1"/>
    <col min="8711" max="8948" width="9.140625" style="25"/>
    <col min="8949" max="8949" width="5" style="25" customWidth="1"/>
    <col min="8950" max="8950" width="38.42578125" style="25" customWidth="1"/>
    <col min="8951" max="8952" width="10.28515625" style="25" customWidth="1"/>
    <col min="8953" max="8954" width="10.7109375" style="25" customWidth="1"/>
    <col min="8955" max="8966" width="6.5703125" style="25" customWidth="1"/>
    <col min="8967" max="9204" width="9.140625" style="25"/>
    <col min="9205" max="9205" width="5" style="25" customWidth="1"/>
    <col min="9206" max="9206" width="38.42578125" style="25" customWidth="1"/>
    <col min="9207" max="9208" width="10.28515625" style="25" customWidth="1"/>
    <col min="9209" max="9210" width="10.7109375" style="25" customWidth="1"/>
    <col min="9211" max="9222" width="6.5703125" style="25" customWidth="1"/>
    <col min="9223" max="9460" width="9.140625" style="25"/>
    <col min="9461" max="9461" width="5" style="25" customWidth="1"/>
    <col min="9462" max="9462" width="38.42578125" style="25" customWidth="1"/>
    <col min="9463" max="9464" width="10.28515625" style="25" customWidth="1"/>
    <col min="9465" max="9466" width="10.7109375" style="25" customWidth="1"/>
    <col min="9467" max="9478" width="6.5703125" style="25" customWidth="1"/>
    <col min="9479" max="9716" width="9.140625" style="25"/>
    <col min="9717" max="9717" width="5" style="25" customWidth="1"/>
    <col min="9718" max="9718" width="38.42578125" style="25" customWidth="1"/>
    <col min="9719" max="9720" width="10.28515625" style="25" customWidth="1"/>
    <col min="9721" max="9722" width="10.7109375" style="25" customWidth="1"/>
    <col min="9723" max="9734" width="6.5703125" style="25" customWidth="1"/>
    <col min="9735" max="9972" width="9.140625" style="25"/>
    <col min="9973" max="9973" width="5" style="25" customWidth="1"/>
    <col min="9974" max="9974" width="38.42578125" style="25" customWidth="1"/>
    <col min="9975" max="9976" width="10.28515625" style="25" customWidth="1"/>
    <col min="9977" max="9978" width="10.7109375" style="25" customWidth="1"/>
    <col min="9979" max="9990" width="6.5703125" style="25" customWidth="1"/>
    <col min="9991" max="10228" width="9.140625" style="25"/>
    <col min="10229" max="10229" width="5" style="25" customWidth="1"/>
    <col min="10230" max="10230" width="38.42578125" style="25" customWidth="1"/>
    <col min="10231" max="10232" width="10.28515625" style="25" customWidth="1"/>
    <col min="10233" max="10234" width="10.7109375" style="25" customWidth="1"/>
    <col min="10235" max="10246" width="6.5703125" style="25" customWidth="1"/>
    <col min="10247" max="10484" width="9.140625" style="25"/>
    <col min="10485" max="10485" width="5" style="25" customWidth="1"/>
    <col min="10486" max="10486" width="38.42578125" style="25" customWidth="1"/>
    <col min="10487" max="10488" width="10.28515625" style="25" customWidth="1"/>
    <col min="10489" max="10490" width="10.7109375" style="25" customWidth="1"/>
    <col min="10491" max="10502" width="6.5703125" style="25" customWidth="1"/>
    <col min="10503" max="10740" width="9.140625" style="25"/>
    <col min="10741" max="10741" width="5" style="25" customWidth="1"/>
    <col min="10742" max="10742" width="38.42578125" style="25" customWidth="1"/>
    <col min="10743" max="10744" width="10.28515625" style="25" customWidth="1"/>
    <col min="10745" max="10746" width="10.7109375" style="25" customWidth="1"/>
    <col min="10747" max="10758" width="6.5703125" style="25" customWidth="1"/>
    <col min="10759" max="10996" width="9.140625" style="25"/>
    <col min="10997" max="10997" width="5" style="25" customWidth="1"/>
    <col min="10998" max="10998" width="38.42578125" style="25" customWidth="1"/>
    <col min="10999" max="11000" width="10.28515625" style="25" customWidth="1"/>
    <col min="11001" max="11002" width="10.7109375" style="25" customWidth="1"/>
    <col min="11003" max="11014" width="6.5703125" style="25" customWidth="1"/>
    <col min="11015" max="11252" width="9.140625" style="25"/>
    <col min="11253" max="11253" width="5" style="25" customWidth="1"/>
    <col min="11254" max="11254" width="38.42578125" style="25" customWidth="1"/>
    <col min="11255" max="11256" width="10.28515625" style="25" customWidth="1"/>
    <col min="11257" max="11258" width="10.7109375" style="25" customWidth="1"/>
    <col min="11259" max="11270" width="6.5703125" style="25" customWidth="1"/>
    <col min="11271" max="11508" width="9.140625" style="25"/>
    <col min="11509" max="11509" width="5" style="25" customWidth="1"/>
    <col min="11510" max="11510" width="38.42578125" style="25" customWidth="1"/>
    <col min="11511" max="11512" width="10.28515625" style="25" customWidth="1"/>
    <col min="11513" max="11514" width="10.7109375" style="25" customWidth="1"/>
    <col min="11515" max="11526" width="6.5703125" style="25" customWidth="1"/>
    <col min="11527" max="11764" width="9.140625" style="25"/>
    <col min="11765" max="11765" width="5" style="25" customWidth="1"/>
    <col min="11766" max="11766" width="38.42578125" style="25" customWidth="1"/>
    <col min="11767" max="11768" width="10.28515625" style="25" customWidth="1"/>
    <col min="11769" max="11770" width="10.7109375" style="25" customWidth="1"/>
    <col min="11771" max="11782" width="6.5703125" style="25" customWidth="1"/>
    <col min="11783" max="12020" width="9.140625" style="25"/>
    <col min="12021" max="12021" width="5" style="25" customWidth="1"/>
    <col min="12022" max="12022" width="38.42578125" style="25" customWidth="1"/>
    <col min="12023" max="12024" width="10.28515625" style="25" customWidth="1"/>
    <col min="12025" max="12026" width="10.7109375" style="25" customWidth="1"/>
    <col min="12027" max="12038" width="6.5703125" style="25" customWidth="1"/>
    <col min="12039" max="12276" width="9.140625" style="25"/>
    <col min="12277" max="12277" width="5" style="25" customWidth="1"/>
    <col min="12278" max="12278" width="38.42578125" style="25" customWidth="1"/>
    <col min="12279" max="12280" width="10.28515625" style="25" customWidth="1"/>
    <col min="12281" max="12282" width="10.7109375" style="25" customWidth="1"/>
    <col min="12283" max="12294" width="6.5703125" style="25" customWidth="1"/>
    <col min="12295" max="12532" width="9.140625" style="25"/>
    <col min="12533" max="12533" width="5" style="25" customWidth="1"/>
    <col min="12534" max="12534" width="38.42578125" style="25" customWidth="1"/>
    <col min="12535" max="12536" width="10.28515625" style="25" customWidth="1"/>
    <col min="12537" max="12538" width="10.7109375" style="25" customWidth="1"/>
    <col min="12539" max="12550" width="6.5703125" style="25" customWidth="1"/>
    <col min="12551" max="12788" width="9.140625" style="25"/>
    <col min="12789" max="12789" width="5" style="25" customWidth="1"/>
    <col min="12790" max="12790" width="38.42578125" style="25" customWidth="1"/>
    <col min="12791" max="12792" width="10.28515625" style="25" customWidth="1"/>
    <col min="12793" max="12794" width="10.7109375" style="25" customWidth="1"/>
    <col min="12795" max="12806" width="6.5703125" style="25" customWidth="1"/>
    <col min="12807" max="13044" width="9.140625" style="25"/>
    <col min="13045" max="13045" width="5" style="25" customWidth="1"/>
    <col min="13046" max="13046" width="38.42578125" style="25" customWidth="1"/>
    <col min="13047" max="13048" width="10.28515625" style="25" customWidth="1"/>
    <col min="13049" max="13050" width="10.7109375" style="25" customWidth="1"/>
    <col min="13051" max="13062" width="6.5703125" style="25" customWidth="1"/>
    <col min="13063" max="13300" width="9.140625" style="25"/>
    <col min="13301" max="13301" width="5" style="25" customWidth="1"/>
    <col min="13302" max="13302" width="38.42578125" style="25" customWidth="1"/>
    <col min="13303" max="13304" width="10.28515625" style="25" customWidth="1"/>
    <col min="13305" max="13306" width="10.7109375" style="25" customWidth="1"/>
    <col min="13307" max="13318" width="6.5703125" style="25" customWidth="1"/>
    <col min="13319" max="13556" width="9.140625" style="25"/>
    <col min="13557" max="13557" width="5" style="25" customWidth="1"/>
    <col min="13558" max="13558" width="38.42578125" style="25" customWidth="1"/>
    <col min="13559" max="13560" width="10.28515625" style="25" customWidth="1"/>
    <col min="13561" max="13562" width="10.7109375" style="25" customWidth="1"/>
    <col min="13563" max="13574" width="6.5703125" style="25" customWidth="1"/>
    <col min="13575" max="13812" width="9.140625" style="25"/>
    <col min="13813" max="13813" width="5" style="25" customWidth="1"/>
    <col min="13814" max="13814" width="38.42578125" style="25" customWidth="1"/>
    <col min="13815" max="13816" width="10.28515625" style="25" customWidth="1"/>
    <col min="13817" max="13818" width="10.7109375" style="25" customWidth="1"/>
    <col min="13819" max="13830" width="6.5703125" style="25" customWidth="1"/>
    <col min="13831" max="14068" width="9.140625" style="25"/>
    <col min="14069" max="14069" width="5" style="25" customWidth="1"/>
    <col min="14070" max="14070" width="38.42578125" style="25" customWidth="1"/>
    <col min="14071" max="14072" width="10.28515625" style="25" customWidth="1"/>
    <col min="14073" max="14074" width="10.7109375" style="25" customWidth="1"/>
    <col min="14075" max="14086" width="6.5703125" style="25" customWidth="1"/>
    <col min="14087" max="14324" width="9.140625" style="25"/>
    <col min="14325" max="14325" width="5" style="25" customWidth="1"/>
    <col min="14326" max="14326" width="38.42578125" style="25" customWidth="1"/>
    <col min="14327" max="14328" width="10.28515625" style="25" customWidth="1"/>
    <col min="14329" max="14330" width="10.7109375" style="25" customWidth="1"/>
    <col min="14331" max="14342" width="6.5703125" style="25" customWidth="1"/>
    <col min="14343" max="14580" width="9.140625" style="25"/>
    <col min="14581" max="14581" width="5" style="25" customWidth="1"/>
    <col min="14582" max="14582" width="38.42578125" style="25" customWidth="1"/>
    <col min="14583" max="14584" width="10.28515625" style="25" customWidth="1"/>
    <col min="14585" max="14586" width="10.7109375" style="25" customWidth="1"/>
    <col min="14587" max="14598" width="6.5703125" style="25" customWidth="1"/>
    <col min="14599" max="14836" width="9.140625" style="25"/>
    <col min="14837" max="14837" width="5" style="25" customWidth="1"/>
    <col min="14838" max="14838" width="38.42578125" style="25" customWidth="1"/>
    <col min="14839" max="14840" width="10.28515625" style="25" customWidth="1"/>
    <col min="14841" max="14842" width="10.7109375" style="25" customWidth="1"/>
    <col min="14843" max="14854" width="6.5703125" style="25" customWidth="1"/>
    <col min="14855" max="15092" width="9.140625" style="25"/>
    <col min="15093" max="15093" width="5" style="25" customWidth="1"/>
    <col min="15094" max="15094" width="38.42578125" style="25" customWidth="1"/>
    <col min="15095" max="15096" width="10.28515625" style="25" customWidth="1"/>
    <col min="15097" max="15098" width="10.7109375" style="25" customWidth="1"/>
    <col min="15099" max="15110" width="6.5703125" style="25" customWidth="1"/>
    <col min="15111" max="15348" width="9.140625" style="25"/>
    <col min="15349" max="15349" width="5" style="25" customWidth="1"/>
    <col min="15350" max="15350" width="38.42578125" style="25" customWidth="1"/>
    <col min="15351" max="15352" width="10.28515625" style="25" customWidth="1"/>
    <col min="15353" max="15354" width="10.7109375" style="25" customWidth="1"/>
    <col min="15355" max="15366" width="6.5703125" style="25" customWidth="1"/>
    <col min="15367" max="15604" width="9.140625" style="25"/>
    <col min="15605" max="15605" width="5" style="25" customWidth="1"/>
    <col min="15606" max="15606" width="38.42578125" style="25" customWidth="1"/>
    <col min="15607" max="15608" width="10.28515625" style="25" customWidth="1"/>
    <col min="15609" max="15610" width="10.7109375" style="25" customWidth="1"/>
    <col min="15611" max="15622" width="6.5703125" style="25" customWidth="1"/>
    <col min="15623" max="15860" width="9.140625" style="25"/>
    <col min="15861" max="15861" width="5" style="25" customWidth="1"/>
    <col min="15862" max="15862" width="38.42578125" style="25" customWidth="1"/>
    <col min="15863" max="15864" width="10.28515625" style="25" customWidth="1"/>
    <col min="15865" max="15866" width="10.7109375" style="25" customWidth="1"/>
    <col min="15867" max="15878" width="6.5703125" style="25" customWidth="1"/>
    <col min="15879" max="16116" width="9.140625" style="25"/>
    <col min="16117" max="16117" width="5" style="25" customWidth="1"/>
    <col min="16118" max="16118" width="38.42578125" style="25" customWidth="1"/>
    <col min="16119" max="16120" width="10.28515625" style="25" customWidth="1"/>
    <col min="16121" max="16122" width="10.7109375" style="25" customWidth="1"/>
    <col min="16123" max="16134" width="6.5703125" style="25" customWidth="1"/>
    <col min="16135" max="16376" width="9.140625" style="25"/>
    <col min="16377" max="16384" width="9.140625" style="25" customWidth="1"/>
  </cols>
  <sheetData>
    <row r="1" spans="1:19" x14ac:dyDescent="0.2">
      <c r="B1" s="187"/>
      <c r="G1" s="27"/>
      <c r="H1" s="28"/>
      <c r="I1" s="28"/>
    </row>
    <row r="2" spans="1:19" ht="12.75" customHeight="1" x14ac:dyDescent="0.2">
      <c r="B2" s="374" t="s">
        <v>40</v>
      </c>
      <c r="C2" s="374"/>
      <c r="D2" s="374"/>
      <c r="E2" s="374"/>
      <c r="F2" s="374"/>
      <c r="G2" s="374"/>
      <c r="H2" s="374"/>
      <c r="I2" s="374"/>
      <c r="J2" s="374"/>
    </row>
    <row r="4" spans="1:19" ht="15" x14ac:dyDescent="0.2">
      <c r="A4" s="30" t="s">
        <v>41</v>
      </c>
      <c r="G4" s="27"/>
      <c r="H4" s="28"/>
      <c r="I4" s="28"/>
    </row>
    <row r="5" spans="1:19" ht="15" x14ac:dyDescent="0.2">
      <c r="A5" s="30"/>
      <c r="B5" s="31" t="s">
        <v>56</v>
      </c>
      <c r="G5" s="27"/>
      <c r="H5" s="28"/>
      <c r="I5" s="28"/>
    </row>
    <row r="6" spans="1:19" ht="15" x14ac:dyDescent="0.2">
      <c r="A6" s="30"/>
      <c r="B6" s="31" t="s">
        <v>57</v>
      </c>
      <c r="G6" s="27"/>
      <c r="H6" s="28"/>
      <c r="I6" s="28"/>
    </row>
    <row r="7" spans="1:19" ht="15" x14ac:dyDescent="0.2">
      <c r="A7" s="30"/>
      <c r="B7" s="31" t="s">
        <v>58</v>
      </c>
      <c r="G7" s="27"/>
      <c r="H7" s="28"/>
      <c r="I7" s="28"/>
    </row>
    <row r="8" spans="1:19" ht="15" x14ac:dyDescent="0.2">
      <c r="A8" s="30"/>
      <c r="B8" s="31" t="s">
        <v>59</v>
      </c>
      <c r="G8" s="27"/>
      <c r="H8" s="28"/>
      <c r="I8" s="28"/>
    </row>
    <row r="9" spans="1:19" x14ac:dyDescent="0.2">
      <c r="A9" s="32"/>
      <c r="B9" s="31" t="s">
        <v>60</v>
      </c>
      <c r="G9" s="27"/>
      <c r="H9" s="28"/>
      <c r="I9" s="28"/>
    </row>
    <row r="10" spans="1:19" x14ac:dyDescent="0.2">
      <c r="B10" s="33"/>
      <c r="G10" s="27"/>
      <c r="H10" s="28"/>
      <c r="I10" s="28"/>
    </row>
    <row r="11" spans="1:19" ht="13.5" thickBot="1" x14ac:dyDescent="0.25"/>
    <row r="12" spans="1:19" s="34" customFormat="1" ht="12" x14ac:dyDescent="0.2">
      <c r="A12" s="190"/>
      <c r="B12" s="191" t="s">
        <v>42</v>
      </c>
      <c r="C12" s="192"/>
      <c r="D12" s="193"/>
      <c r="E12" s="193"/>
      <c r="F12" s="193"/>
      <c r="G12" s="194"/>
      <c r="H12" s="195"/>
      <c r="I12" s="195"/>
      <c r="J12" s="196"/>
      <c r="K12" s="194"/>
      <c r="L12" s="195"/>
      <c r="M12" s="195"/>
      <c r="N12" s="196"/>
      <c r="O12" s="194"/>
      <c r="P12" s="195"/>
      <c r="Q12" s="195"/>
      <c r="R12" s="196"/>
      <c r="S12" s="197"/>
    </row>
    <row r="13" spans="1:19" s="34" customFormat="1" ht="12" x14ac:dyDescent="0.2">
      <c r="A13" s="198"/>
      <c r="B13" s="199"/>
      <c r="C13" s="200"/>
      <c r="D13" s="201"/>
      <c r="E13" s="201"/>
      <c r="F13" s="201"/>
      <c r="G13" s="202"/>
      <c r="H13" s="203" t="s">
        <v>43</v>
      </c>
      <c r="I13" s="204"/>
      <c r="J13" s="205"/>
      <c r="K13" s="202"/>
      <c r="L13" s="203" t="s">
        <v>75</v>
      </c>
      <c r="M13" s="204"/>
      <c r="N13" s="205"/>
      <c r="O13" s="202"/>
      <c r="P13" s="203" t="s">
        <v>251</v>
      </c>
      <c r="Q13" s="204"/>
      <c r="R13" s="205"/>
      <c r="S13" s="197"/>
    </row>
    <row r="14" spans="1:19" s="34" customFormat="1" ht="12" x14ac:dyDescent="0.2">
      <c r="A14" s="198"/>
      <c r="B14" s="199"/>
      <c r="C14" s="206"/>
      <c r="D14" s="207"/>
      <c r="E14" s="207"/>
      <c r="F14" s="207"/>
      <c r="G14" s="208" t="s">
        <v>44</v>
      </c>
      <c r="H14" s="209"/>
      <c r="I14" s="210" t="s">
        <v>45</v>
      </c>
      <c r="J14" s="211"/>
      <c r="K14" s="208" t="s">
        <v>44</v>
      </c>
      <c r="L14" s="209"/>
      <c r="M14" s="210" t="s">
        <v>45</v>
      </c>
      <c r="N14" s="211"/>
      <c r="O14" s="208" t="s">
        <v>44</v>
      </c>
      <c r="P14" s="209"/>
      <c r="Q14" s="210" t="s">
        <v>45</v>
      </c>
      <c r="R14" s="211"/>
      <c r="S14" s="197"/>
    </row>
    <row r="15" spans="1:19" s="34" customFormat="1" ht="25.5" customHeight="1" thickBot="1" x14ac:dyDescent="0.25">
      <c r="A15" s="212" t="s">
        <v>46</v>
      </c>
      <c r="B15" s="213" t="s">
        <v>4</v>
      </c>
      <c r="C15" s="214" t="s">
        <v>7</v>
      </c>
      <c r="D15" s="214" t="s">
        <v>8</v>
      </c>
      <c r="E15" s="215" t="s">
        <v>9</v>
      </c>
      <c r="F15" s="216" t="s">
        <v>47</v>
      </c>
      <c r="G15" s="217" t="s">
        <v>48</v>
      </c>
      <c r="H15" s="218" t="s">
        <v>47</v>
      </c>
      <c r="I15" s="214" t="s">
        <v>48</v>
      </c>
      <c r="J15" s="216" t="s">
        <v>47</v>
      </c>
      <c r="K15" s="217" t="s">
        <v>48</v>
      </c>
      <c r="L15" s="218" t="s">
        <v>47</v>
      </c>
      <c r="M15" s="214" t="s">
        <v>48</v>
      </c>
      <c r="N15" s="216" t="s">
        <v>47</v>
      </c>
      <c r="O15" s="217" t="s">
        <v>48</v>
      </c>
      <c r="P15" s="218" t="s">
        <v>47</v>
      </c>
      <c r="Q15" s="214" t="s">
        <v>48</v>
      </c>
      <c r="R15" s="216" t="s">
        <v>47</v>
      </c>
      <c r="S15" s="197"/>
    </row>
    <row r="16" spans="1:19" s="34" customFormat="1" ht="11.25" customHeight="1" thickBot="1" x14ac:dyDescent="0.25">
      <c r="A16" s="219" t="s">
        <v>49</v>
      </c>
      <c r="B16" s="220" t="s">
        <v>50</v>
      </c>
      <c r="C16" s="221"/>
      <c r="D16" s="222"/>
      <c r="E16" s="222"/>
      <c r="F16" s="222"/>
      <c r="G16" s="223"/>
      <c r="H16" s="224"/>
      <c r="I16" s="225"/>
      <c r="J16" s="226"/>
      <c r="K16" s="223"/>
      <c r="L16" s="224"/>
      <c r="M16" s="225"/>
      <c r="N16" s="226"/>
      <c r="O16" s="223"/>
      <c r="P16" s="224"/>
      <c r="Q16" s="225"/>
      <c r="R16" s="226"/>
      <c r="S16" s="197"/>
    </row>
    <row r="17" spans="1:19" s="34" customFormat="1" ht="12" x14ac:dyDescent="0.2">
      <c r="A17" s="227">
        <v>1</v>
      </c>
      <c r="B17" s="228" t="str">
        <f>VLOOKUP($A17,'Sesc Blu'!$B$24:$K$158,2,FALSE)</f>
        <v>SERVIÇOS TÉCNICOS</v>
      </c>
      <c r="C17" s="229">
        <f>'Sesc Blu'!I26</f>
        <v>0</v>
      </c>
      <c r="D17" s="229">
        <f>'Sesc Blu'!J26</f>
        <v>0</v>
      </c>
      <c r="E17" s="230">
        <f>C17+D17</f>
        <v>0</v>
      </c>
      <c r="F17" s="231" t="e">
        <f>(E17/E$37)*100</f>
        <v>#DIV/0!</v>
      </c>
      <c r="G17" s="232">
        <f>C17*H17</f>
        <v>0</v>
      </c>
      <c r="H17" s="233"/>
      <c r="I17" s="229">
        <f>D17*J17</f>
        <v>0</v>
      </c>
      <c r="J17" s="234"/>
      <c r="K17" s="232">
        <f>G17*L17</f>
        <v>0</v>
      </c>
      <c r="L17" s="233"/>
      <c r="M17" s="229">
        <f>H17*N17</f>
        <v>0</v>
      </c>
      <c r="N17" s="234"/>
      <c r="O17" s="232">
        <f>K17*P17</f>
        <v>0</v>
      </c>
      <c r="P17" s="233"/>
      <c r="Q17" s="229">
        <f>L17*R17</f>
        <v>0</v>
      </c>
      <c r="R17" s="234"/>
      <c r="S17" s="197"/>
    </row>
    <row r="18" spans="1:19" s="34" customFormat="1" ht="12" x14ac:dyDescent="0.2">
      <c r="A18" s="358">
        <v>2</v>
      </c>
      <c r="B18" s="228" t="str">
        <f>VLOOKUP($A18,'Sesc Blu'!$B$24:$K$158,2,FALSE)</f>
        <v>INSTALAÇÕES DO CANTEIRO DE OBRA</v>
      </c>
      <c r="C18" s="359">
        <f>'Sesc Blu'!I33</f>
        <v>0</v>
      </c>
      <c r="D18" s="359">
        <f>'Sesc Blu'!J33</f>
        <v>0</v>
      </c>
      <c r="E18" s="360">
        <f>C18+D18</f>
        <v>0</v>
      </c>
      <c r="F18" s="236" t="e">
        <f>(E18/E$37)*100</f>
        <v>#DIV/0!</v>
      </c>
      <c r="G18" s="237">
        <f t="shared" ref="G18:G34" si="0">C18*H18</f>
        <v>0</v>
      </c>
      <c r="H18" s="361"/>
      <c r="I18" s="239">
        <f t="shared" ref="I18:I34" si="1">D18*J18</f>
        <v>0</v>
      </c>
      <c r="J18" s="362"/>
      <c r="K18" s="237">
        <f t="shared" ref="K18:K35" si="2">G18*L18</f>
        <v>0</v>
      </c>
      <c r="L18" s="361"/>
      <c r="M18" s="239">
        <f t="shared" ref="M18:M35" si="3">H18*N18</f>
        <v>0</v>
      </c>
      <c r="N18" s="362"/>
      <c r="O18" s="237">
        <f t="shared" ref="O18:O35" si="4">K18*P18</f>
        <v>0</v>
      </c>
      <c r="P18" s="361"/>
      <c r="Q18" s="239">
        <f t="shared" ref="Q18:Q35" si="5">L18*R18</f>
        <v>0</v>
      </c>
      <c r="R18" s="362"/>
      <c r="S18" s="197"/>
    </row>
    <row r="19" spans="1:19" s="34" customFormat="1" ht="12" x14ac:dyDescent="0.2">
      <c r="A19" s="358">
        <v>3</v>
      </c>
      <c r="B19" s="228" t="str">
        <f>VLOOKUP($A19,'Sesc Blu'!$B$24:$K$158,2,FALSE)</f>
        <v>TERRAPLANAGEM</v>
      </c>
      <c r="C19" s="359">
        <f>'Sesc Blu'!I37</f>
        <v>0</v>
      </c>
      <c r="D19" s="359">
        <f>'Sesc Blu'!J37</f>
        <v>0</v>
      </c>
      <c r="E19" s="360">
        <f t="shared" ref="E19:E35" si="6">C19+D19</f>
        <v>0</v>
      </c>
      <c r="F19" s="236" t="e">
        <f t="shared" ref="F19:F35" si="7">(E19/E$37)*100</f>
        <v>#DIV/0!</v>
      </c>
      <c r="G19" s="237">
        <f t="shared" si="0"/>
        <v>0</v>
      </c>
      <c r="H19" s="361"/>
      <c r="I19" s="239">
        <f t="shared" si="1"/>
        <v>0</v>
      </c>
      <c r="J19" s="362"/>
      <c r="K19" s="237">
        <f t="shared" si="2"/>
        <v>0</v>
      </c>
      <c r="L19" s="361"/>
      <c r="M19" s="239">
        <f t="shared" si="3"/>
        <v>0</v>
      </c>
      <c r="N19" s="362"/>
      <c r="O19" s="237">
        <f t="shared" si="4"/>
        <v>0</v>
      </c>
      <c r="P19" s="361"/>
      <c r="Q19" s="239">
        <f t="shared" si="5"/>
        <v>0</v>
      </c>
      <c r="R19" s="362"/>
      <c r="S19" s="197"/>
    </row>
    <row r="20" spans="1:19" s="34" customFormat="1" ht="12" x14ac:dyDescent="0.2">
      <c r="A20" s="358">
        <v>4</v>
      </c>
      <c r="B20" s="228" t="str">
        <f>VLOOKUP($A20,'Sesc Blu'!$B$24:$K$158,2,FALSE)</f>
        <v>INFRAESTRUTURA - FUNDAÇÃO</v>
      </c>
      <c r="C20" s="359">
        <f>'Sesc Blu'!I47</f>
        <v>0</v>
      </c>
      <c r="D20" s="359">
        <f>'Sesc Blu'!J47</f>
        <v>0</v>
      </c>
      <c r="E20" s="360">
        <f t="shared" si="6"/>
        <v>0</v>
      </c>
      <c r="F20" s="236" t="e">
        <f t="shared" si="7"/>
        <v>#DIV/0!</v>
      </c>
      <c r="G20" s="237">
        <f t="shared" si="0"/>
        <v>0</v>
      </c>
      <c r="H20" s="361"/>
      <c r="I20" s="239">
        <f t="shared" si="1"/>
        <v>0</v>
      </c>
      <c r="J20" s="362"/>
      <c r="K20" s="237">
        <f t="shared" si="2"/>
        <v>0</v>
      </c>
      <c r="L20" s="361"/>
      <c r="M20" s="239">
        <f t="shared" si="3"/>
        <v>0</v>
      </c>
      <c r="N20" s="362"/>
      <c r="O20" s="237">
        <f t="shared" si="4"/>
        <v>0</v>
      </c>
      <c r="P20" s="361"/>
      <c r="Q20" s="239">
        <f t="shared" si="5"/>
        <v>0</v>
      </c>
      <c r="R20" s="362"/>
      <c r="S20" s="197"/>
    </row>
    <row r="21" spans="1:19" s="34" customFormat="1" ht="12" x14ac:dyDescent="0.2">
      <c r="A21" s="358">
        <v>5</v>
      </c>
      <c r="B21" s="228" t="str">
        <f>VLOOKUP($A21,'Sesc Blu'!$B$24:$K$158,2,FALSE)</f>
        <v>SUPRAESTRUTURA - Meio 1, 2 e 3</v>
      </c>
      <c r="C21" s="359">
        <f>'Sesc Blu'!I56</f>
        <v>0</v>
      </c>
      <c r="D21" s="359">
        <f>'Sesc Blu'!J56</f>
        <v>0</v>
      </c>
      <c r="E21" s="360">
        <f t="shared" si="6"/>
        <v>0</v>
      </c>
      <c r="F21" s="236" t="e">
        <f t="shared" si="7"/>
        <v>#DIV/0!</v>
      </c>
      <c r="G21" s="237">
        <f t="shared" si="0"/>
        <v>0</v>
      </c>
      <c r="H21" s="361"/>
      <c r="I21" s="239">
        <f t="shared" si="1"/>
        <v>0</v>
      </c>
      <c r="J21" s="362"/>
      <c r="K21" s="237">
        <f t="shared" si="2"/>
        <v>0</v>
      </c>
      <c r="L21" s="361"/>
      <c r="M21" s="239">
        <f t="shared" si="3"/>
        <v>0</v>
      </c>
      <c r="N21" s="362"/>
      <c r="O21" s="237">
        <f t="shared" si="4"/>
        <v>0</v>
      </c>
      <c r="P21" s="361"/>
      <c r="Q21" s="239">
        <f t="shared" si="5"/>
        <v>0</v>
      </c>
      <c r="R21" s="362"/>
      <c r="S21" s="197"/>
    </row>
    <row r="22" spans="1:19" s="34" customFormat="1" ht="12" x14ac:dyDescent="0.2">
      <c r="A22" s="358">
        <v>6</v>
      </c>
      <c r="B22" s="228" t="str">
        <f>VLOOKUP($A22,'Sesc Blu'!$B$24:$K$158,2,FALSE)</f>
        <v>SUPRAESTRUTURA - Fundo e topo caixa; Reservatório</v>
      </c>
      <c r="C22" s="359">
        <f>'Sesc Blu'!I68</f>
        <v>0</v>
      </c>
      <c r="D22" s="359">
        <f>'Sesc Blu'!J68</f>
        <v>0</v>
      </c>
      <c r="E22" s="360">
        <f t="shared" si="6"/>
        <v>0</v>
      </c>
      <c r="F22" s="236" t="e">
        <f t="shared" si="7"/>
        <v>#DIV/0!</v>
      </c>
      <c r="G22" s="237">
        <f t="shared" si="0"/>
        <v>0</v>
      </c>
      <c r="H22" s="361"/>
      <c r="I22" s="239">
        <f t="shared" si="1"/>
        <v>0</v>
      </c>
      <c r="J22" s="362"/>
      <c r="K22" s="237">
        <f t="shared" si="2"/>
        <v>0</v>
      </c>
      <c r="L22" s="361"/>
      <c r="M22" s="239">
        <f t="shared" si="3"/>
        <v>0</v>
      </c>
      <c r="N22" s="362"/>
      <c r="O22" s="237">
        <f t="shared" si="4"/>
        <v>0</v>
      </c>
      <c r="P22" s="361"/>
      <c r="Q22" s="239">
        <f t="shared" si="5"/>
        <v>0</v>
      </c>
      <c r="R22" s="362"/>
      <c r="S22" s="197"/>
    </row>
    <row r="23" spans="1:19" s="34" customFormat="1" ht="12" x14ac:dyDescent="0.2">
      <c r="A23" s="358">
        <v>7</v>
      </c>
      <c r="B23" s="228" t="str">
        <f>VLOOKUP($A23,'Sesc Blu'!$B$24:$K$158,2,FALSE)</f>
        <v>ALVENARIA</v>
      </c>
      <c r="C23" s="359">
        <f>'Sesc Blu'!I72</f>
        <v>0</v>
      </c>
      <c r="D23" s="359">
        <f>'Sesc Blu'!J72</f>
        <v>0</v>
      </c>
      <c r="E23" s="360">
        <f t="shared" si="6"/>
        <v>0</v>
      </c>
      <c r="F23" s="236" t="e">
        <f t="shared" si="7"/>
        <v>#DIV/0!</v>
      </c>
      <c r="G23" s="237">
        <f t="shared" si="0"/>
        <v>0</v>
      </c>
      <c r="H23" s="361"/>
      <c r="I23" s="239">
        <f t="shared" si="1"/>
        <v>0</v>
      </c>
      <c r="J23" s="362"/>
      <c r="K23" s="237">
        <f t="shared" si="2"/>
        <v>0</v>
      </c>
      <c r="L23" s="361"/>
      <c r="M23" s="239">
        <f t="shared" si="3"/>
        <v>0</v>
      </c>
      <c r="N23" s="362"/>
      <c r="O23" s="237">
        <f t="shared" si="4"/>
        <v>0</v>
      </c>
      <c r="P23" s="361"/>
      <c r="Q23" s="239">
        <f t="shared" si="5"/>
        <v>0</v>
      </c>
      <c r="R23" s="362"/>
      <c r="S23" s="197"/>
    </row>
    <row r="24" spans="1:19" s="34" customFormat="1" ht="12" x14ac:dyDescent="0.2">
      <c r="A24" s="358">
        <v>8</v>
      </c>
      <c r="B24" s="228" t="str">
        <f>VLOOKUP($A24,'Sesc Blu'!$B$24:$K$158,2,FALSE)</f>
        <v>PAREDES EXTERNAS</v>
      </c>
      <c r="C24" s="359">
        <f>'Sesc Blu'!I77</f>
        <v>0</v>
      </c>
      <c r="D24" s="359">
        <f>'Sesc Blu'!J77</f>
        <v>0</v>
      </c>
      <c r="E24" s="360">
        <f t="shared" si="6"/>
        <v>0</v>
      </c>
      <c r="F24" s="236" t="e">
        <f t="shared" si="7"/>
        <v>#DIV/0!</v>
      </c>
      <c r="G24" s="237">
        <f t="shared" si="0"/>
        <v>0</v>
      </c>
      <c r="H24" s="361"/>
      <c r="I24" s="239">
        <f t="shared" si="1"/>
        <v>0</v>
      </c>
      <c r="J24" s="362"/>
      <c r="K24" s="237">
        <f t="shared" si="2"/>
        <v>0</v>
      </c>
      <c r="L24" s="361"/>
      <c r="M24" s="239">
        <f t="shared" si="3"/>
        <v>0</v>
      </c>
      <c r="N24" s="362"/>
      <c r="O24" s="237">
        <f t="shared" si="4"/>
        <v>0</v>
      </c>
      <c r="P24" s="361"/>
      <c r="Q24" s="239">
        <f t="shared" si="5"/>
        <v>0</v>
      </c>
      <c r="R24" s="362"/>
      <c r="S24" s="197"/>
    </row>
    <row r="25" spans="1:19" s="34" customFormat="1" ht="12" x14ac:dyDescent="0.2">
      <c r="A25" s="358">
        <v>9</v>
      </c>
      <c r="B25" s="228" t="str">
        <f>VLOOKUP($A25,'Sesc Blu'!$B$24:$K$158,2,FALSE)</f>
        <v xml:space="preserve">PINTURA </v>
      </c>
      <c r="C25" s="359">
        <f>'Sesc Blu'!I83</f>
        <v>0</v>
      </c>
      <c r="D25" s="359">
        <f>'Sesc Blu'!J83</f>
        <v>0</v>
      </c>
      <c r="E25" s="360">
        <f t="shared" si="6"/>
        <v>0</v>
      </c>
      <c r="F25" s="236" t="e">
        <f t="shared" si="7"/>
        <v>#DIV/0!</v>
      </c>
      <c r="G25" s="237">
        <f t="shared" si="0"/>
        <v>0</v>
      </c>
      <c r="H25" s="361"/>
      <c r="I25" s="239">
        <f t="shared" si="1"/>
        <v>0</v>
      </c>
      <c r="J25" s="362"/>
      <c r="K25" s="237">
        <f t="shared" si="2"/>
        <v>0</v>
      </c>
      <c r="L25" s="361"/>
      <c r="M25" s="239">
        <f t="shared" si="3"/>
        <v>0</v>
      </c>
      <c r="N25" s="362"/>
      <c r="O25" s="237">
        <f t="shared" si="4"/>
        <v>0</v>
      </c>
      <c r="P25" s="361"/>
      <c r="Q25" s="239">
        <f t="shared" si="5"/>
        <v>0</v>
      </c>
      <c r="R25" s="362"/>
      <c r="S25" s="197"/>
    </row>
    <row r="26" spans="1:19" s="34" customFormat="1" ht="12" x14ac:dyDescent="0.2">
      <c r="A26" s="358">
        <v>10</v>
      </c>
      <c r="B26" s="228" t="str">
        <f>VLOOKUP($A26,'Sesc Blu'!$B$24:$K$158,2,FALSE)</f>
        <v>INSTALAÇÕES HIDRÁULICAS</v>
      </c>
      <c r="C26" s="359">
        <f>'Sesc Blu'!I103</f>
        <v>0</v>
      </c>
      <c r="D26" s="359">
        <f>'Sesc Blu'!J103</f>
        <v>0</v>
      </c>
      <c r="E26" s="360">
        <f t="shared" si="6"/>
        <v>0</v>
      </c>
      <c r="F26" s="236" t="e">
        <f t="shared" si="7"/>
        <v>#DIV/0!</v>
      </c>
      <c r="G26" s="237">
        <f t="shared" si="0"/>
        <v>0</v>
      </c>
      <c r="H26" s="361"/>
      <c r="I26" s="239">
        <f t="shared" si="1"/>
        <v>0</v>
      </c>
      <c r="J26" s="362"/>
      <c r="K26" s="237">
        <f t="shared" si="2"/>
        <v>0</v>
      </c>
      <c r="L26" s="361"/>
      <c r="M26" s="239">
        <f t="shared" si="3"/>
        <v>0</v>
      </c>
      <c r="N26" s="362"/>
      <c r="O26" s="237">
        <f t="shared" si="4"/>
        <v>0</v>
      </c>
      <c r="P26" s="361"/>
      <c r="Q26" s="239">
        <f t="shared" si="5"/>
        <v>0</v>
      </c>
      <c r="R26" s="362"/>
      <c r="S26" s="197"/>
    </row>
    <row r="27" spans="1:19" s="34" customFormat="1" ht="12" x14ac:dyDescent="0.2">
      <c r="A27" s="358">
        <v>11</v>
      </c>
      <c r="B27" s="228" t="str">
        <f>VLOOKUP($A27,'Sesc Blu'!$B$24:$K$158,2,FALSE)</f>
        <v>INSTALAÇÕES ELÉTRICAS</v>
      </c>
      <c r="C27" s="359">
        <f>'Sesc Blu'!I109</f>
        <v>0</v>
      </c>
      <c r="D27" s="359">
        <f>'Sesc Blu'!J109</f>
        <v>0</v>
      </c>
      <c r="E27" s="360">
        <f t="shared" si="6"/>
        <v>0</v>
      </c>
      <c r="F27" s="236" t="e">
        <f t="shared" si="7"/>
        <v>#DIV/0!</v>
      </c>
      <c r="G27" s="237">
        <f t="shared" si="0"/>
        <v>0</v>
      </c>
      <c r="H27" s="361"/>
      <c r="I27" s="239">
        <f t="shared" si="1"/>
        <v>0</v>
      </c>
      <c r="J27" s="362"/>
      <c r="K27" s="237">
        <f t="shared" si="2"/>
        <v>0</v>
      </c>
      <c r="L27" s="361"/>
      <c r="M27" s="239">
        <f t="shared" si="3"/>
        <v>0</v>
      </c>
      <c r="N27" s="362"/>
      <c r="O27" s="237">
        <f t="shared" si="4"/>
        <v>0</v>
      </c>
      <c r="P27" s="361"/>
      <c r="Q27" s="239">
        <f t="shared" si="5"/>
        <v>0</v>
      </c>
      <c r="R27" s="362"/>
      <c r="S27" s="197"/>
    </row>
    <row r="28" spans="1:19" s="34" customFormat="1" ht="12" x14ac:dyDescent="0.2">
      <c r="A28" s="358">
        <v>12</v>
      </c>
      <c r="B28" s="228" t="str">
        <f>VLOOKUP($A28,'Sesc Blu'!$B$24:$K$158,2,FALSE)</f>
        <v>ESTRUTURA METÁLICA</v>
      </c>
      <c r="C28" s="359">
        <f>'Sesc Blu'!I116</f>
        <v>0</v>
      </c>
      <c r="D28" s="359">
        <f>'Sesc Blu'!J116</f>
        <v>0</v>
      </c>
      <c r="E28" s="360">
        <f t="shared" si="6"/>
        <v>0</v>
      </c>
      <c r="F28" s="236" t="e">
        <f t="shared" si="7"/>
        <v>#DIV/0!</v>
      </c>
      <c r="G28" s="237">
        <f t="shared" si="0"/>
        <v>0</v>
      </c>
      <c r="H28" s="361"/>
      <c r="I28" s="239">
        <f t="shared" si="1"/>
        <v>0</v>
      </c>
      <c r="J28" s="362"/>
      <c r="K28" s="237">
        <f t="shared" si="2"/>
        <v>0</v>
      </c>
      <c r="L28" s="361"/>
      <c r="M28" s="239">
        <f t="shared" si="3"/>
        <v>0</v>
      </c>
      <c r="N28" s="362"/>
      <c r="O28" s="237">
        <f t="shared" si="4"/>
        <v>0</v>
      </c>
      <c r="P28" s="361"/>
      <c r="Q28" s="239">
        <f t="shared" si="5"/>
        <v>0</v>
      </c>
      <c r="R28" s="362"/>
      <c r="S28" s="197"/>
    </row>
    <row r="29" spans="1:19" s="34" customFormat="1" ht="12" x14ac:dyDescent="0.2">
      <c r="A29" s="358">
        <v>13</v>
      </c>
      <c r="B29" s="228" t="str">
        <f>VLOOKUP($A29,'Sesc Blu'!$B$24:$K$158,2,FALSE)</f>
        <v>IMPERMEABILIZAÇÃO</v>
      </c>
      <c r="C29" s="359">
        <f>'Sesc Blu'!I120</f>
        <v>0</v>
      </c>
      <c r="D29" s="359">
        <f>'Sesc Blu'!J120</f>
        <v>0</v>
      </c>
      <c r="E29" s="360">
        <f t="shared" si="6"/>
        <v>0</v>
      </c>
      <c r="F29" s="236" t="e">
        <f t="shared" si="7"/>
        <v>#DIV/0!</v>
      </c>
      <c r="G29" s="237">
        <f t="shared" si="0"/>
        <v>0</v>
      </c>
      <c r="H29" s="361"/>
      <c r="I29" s="239">
        <f t="shared" si="1"/>
        <v>0</v>
      </c>
      <c r="J29" s="362"/>
      <c r="K29" s="237">
        <f t="shared" si="2"/>
        <v>0</v>
      </c>
      <c r="L29" s="361"/>
      <c r="M29" s="239">
        <f t="shared" si="3"/>
        <v>0</v>
      </c>
      <c r="N29" s="362"/>
      <c r="O29" s="237">
        <f t="shared" si="4"/>
        <v>0</v>
      </c>
      <c r="P29" s="361"/>
      <c r="Q29" s="239">
        <f t="shared" si="5"/>
        <v>0</v>
      </c>
      <c r="R29" s="362"/>
      <c r="S29" s="197"/>
    </row>
    <row r="30" spans="1:19" s="34" customFormat="1" ht="12" x14ac:dyDescent="0.2">
      <c r="A30" s="358">
        <v>14</v>
      </c>
      <c r="B30" s="228" t="str">
        <f>VLOOKUP($A30,'Sesc Blu'!$B$24:$K$158,2,FALSE)</f>
        <v>EXTINTORES</v>
      </c>
      <c r="C30" s="359">
        <f>'Sesc Blu'!I125</f>
        <v>0</v>
      </c>
      <c r="D30" s="359">
        <f>'Sesc Blu'!J125</f>
        <v>0</v>
      </c>
      <c r="E30" s="360">
        <f t="shared" si="6"/>
        <v>0</v>
      </c>
      <c r="F30" s="236" t="e">
        <f t="shared" si="7"/>
        <v>#DIV/0!</v>
      </c>
      <c r="G30" s="237">
        <f t="shared" si="0"/>
        <v>0</v>
      </c>
      <c r="H30" s="361"/>
      <c r="I30" s="239">
        <f t="shared" si="1"/>
        <v>0</v>
      </c>
      <c r="J30" s="362"/>
      <c r="K30" s="237">
        <f t="shared" si="2"/>
        <v>0</v>
      </c>
      <c r="L30" s="361"/>
      <c r="M30" s="239">
        <f t="shared" si="3"/>
        <v>0</v>
      </c>
      <c r="N30" s="362"/>
      <c r="O30" s="237">
        <f t="shared" si="4"/>
        <v>0</v>
      </c>
      <c r="P30" s="361"/>
      <c r="Q30" s="239">
        <f t="shared" si="5"/>
        <v>0</v>
      </c>
      <c r="R30" s="362"/>
      <c r="S30" s="197"/>
    </row>
    <row r="31" spans="1:19" s="34" customFormat="1" ht="12" x14ac:dyDescent="0.2">
      <c r="A31" s="358">
        <v>15</v>
      </c>
      <c r="B31" s="228" t="str">
        <f>VLOOKUP($A31,'Sesc Blu'!$B$24:$K$158,2,FALSE)</f>
        <v>LUMINÁRIAS DE EMERGÊNCIA</v>
      </c>
      <c r="C31" s="359">
        <f>'Sesc Blu'!I131</f>
        <v>0</v>
      </c>
      <c r="D31" s="359">
        <f>'Sesc Blu'!J131</f>
        <v>0</v>
      </c>
      <c r="E31" s="360">
        <f t="shared" si="6"/>
        <v>0</v>
      </c>
      <c r="F31" s="236" t="e">
        <f t="shared" si="7"/>
        <v>#DIV/0!</v>
      </c>
      <c r="G31" s="237">
        <f t="shared" si="0"/>
        <v>0</v>
      </c>
      <c r="H31" s="361"/>
      <c r="I31" s="239">
        <f t="shared" si="1"/>
        <v>0</v>
      </c>
      <c r="J31" s="362"/>
      <c r="K31" s="237">
        <f t="shared" si="2"/>
        <v>0</v>
      </c>
      <c r="L31" s="361"/>
      <c r="M31" s="239">
        <f t="shared" si="3"/>
        <v>0</v>
      </c>
      <c r="N31" s="362"/>
      <c r="O31" s="237">
        <f t="shared" si="4"/>
        <v>0</v>
      </c>
      <c r="P31" s="361"/>
      <c r="Q31" s="239">
        <f t="shared" si="5"/>
        <v>0</v>
      </c>
      <c r="R31" s="362"/>
      <c r="S31" s="197"/>
    </row>
    <row r="32" spans="1:19" s="34" customFormat="1" ht="12" x14ac:dyDescent="0.2">
      <c r="A32" s="358">
        <v>16</v>
      </c>
      <c r="B32" s="228" t="str">
        <f>VLOOKUP($A32,'Sesc Blu'!$B$24:$K$158,2,FALSE)</f>
        <v xml:space="preserve">ALARME DE INCÊNDIO </v>
      </c>
      <c r="C32" s="359">
        <f>'Sesc Blu'!I140</f>
        <v>0</v>
      </c>
      <c r="D32" s="359">
        <f>'Sesc Blu'!J140</f>
        <v>0</v>
      </c>
      <c r="E32" s="360">
        <f t="shared" si="6"/>
        <v>0</v>
      </c>
      <c r="F32" s="236" t="e">
        <f t="shared" si="7"/>
        <v>#DIV/0!</v>
      </c>
      <c r="G32" s="237">
        <f t="shared" si="0"/>
        <v>0</v>
      </c>
      <c r="H32" s="361"/>
      <c r="I32" s="239">
        <f t="shared" si="1"/>
        <v>0</v>
      </c>
      <c r="J32" s="362"/>
      <c r="K32" s="237">
        <f t="shared" si="2"/>
        <v>0</v>
      </c>
      <c r="L32" s="361"/>
      <c r="M32" s="239">
        <f t="shared" si="3"/>
        <v>0</v>
      </c>
      <c r="N32" s="362"/>
      <c r="O32" s="237">
        <f t="shared" si="4"/>
        <v>0</v>
      </c>
      <c r="P32" s="361"/>
      <c r="Q32" s="239">
        <f t="shared" si="5"/>
        <v>0</v>
      </c>
      <c r="R32" s="362"/>
      <c r="S32" s="197"/>
    </row>
    <row r="33" spans="1:19" s="34" customFormat="1" ht="12" x14ac:dyDescent="0.2">
      <c r="A33" s="358">
        <v>17</v>
      </c>
      <c r="B33" s="228" t="str">
        <f>VLOOKUP($A33,'Sesc Blu'!$B$24:$K$158,2,FALSE)</f>
        <v xml:space="preserve">INFRA - ALARME DE INCENDIO </v>
      </c>
      <c r="C33" s="359">
        <f>'Sesc Blu'!I147</f>
        <v>0</v>
      </c>
      <c r="D33" s="359">
        <f>'Sesc Blu'!J147</f>
        <v>0</v>
      </c>
      <c r="E33" s="360">
        <f t="shared" si="6"/>
        <v>0</v>
      </c>
      <c r="F33" s="236" t="e">
        <f t="shared" si="7"/>
        <v>#DIV/0!</v>
      </c>
      <c r="G33" s="237">
        <f t="shared" si="0"/>
        <v>0</v>
      </c>
      <c r="H33" s="361"/>
      <c r="I33" s="239">
        <f t="shared" si="1"/>
        <v>0</v>
      </c>
      <c r="J33" s="362"/>
      <c r="K33" s="237">
        <f t="shared" si="2"/>
        <v>0</v>
      </c>
      <c r="L33" s="361"/>
      <c r="M33" s="239">
        <f t="shared" si="3"/>
        <v>0</v>
      </c>
      <c r="N33" s="362"/>
      <c r="O33" s="237">
        <f t="shared" si="4"/>
        <v>0</v>
      </c>
      <c r="P33" s="361"/>
      <c r="Q33" s="239">
        <f t="shared" si="5"/>
        <v>0</v>
      </c>
      <c r="R33" s="362"/>
      <c r="S33" s="197"/>
    </row>
    <row r="34" spans="1:19" s="34" customFormat="1" ht="12" x14ac:dyDescent="0.2">
      <c r="A34" s="358">
        <v>18</v>
      </c>
      <c r="B34" s="228" t="str">
        <f>VLOOKUP($A34,'Sesc Blu'!$B$24:$K$158,2,FALSE)</f>
        <v xml:space="preserve">SISTEMA POR HIDRANTES - LIGAÇÃO REDE EXISTENTES </v>
      </c>
      <c r="C34" s="359">
        <f>'Sesc Blu'!I156</f>
        <v>0</v>
      </c>
      <c r="D34" s="359">
        <f>'Sesc Blu'!J156</f>
        <v>0</v>
      </c>
      <c r="E34" s="360">
        <f t="shared" si="6"/>
        <v>0</v>
      </c>
      <c r="F34" s="236" t="e">
        <f t="shared" si="7"/>
        <v>#DIV/0!</v>
      </c>
      <c r="G34" s="237">
        <f t="shared" si="0"/>
        <v>0</v>
      </c>
      <c r="H34" s="361"/>
      <c r="I34" s="239">
        <f t="shared" si="1"/>
        <v>0</v>
      </c>
      <c r="J34" s="362"/>
      <c r="K34" s="237">
        <f t="shared" si="2"/>
        <v>0</v>
      </c>
      <c r="L34" s="361"/>
      <c r="M34" s="239">
        <f t="shared" si="3"/>
        <v>0</v>
      </c>
      <c r="N34" s="362"/>
      <c r="O34" s="237">
        <f t="shared" si="4"/>
        <v>0</v>
      </c>
      <c r="P34" s="361"/>
      <c r="Q34" s="239">
        <f t="shared" si="5"/>
        <v>0</v>
      </c>
      <c r="R34" s="362"/>
      <c r="S34" s="197"/>
    </row>
    <row r="35" spans="1:19" s="34" customFormat="1" ht="12" x14ac:dyDescent="0.2">
      <c r="A35" s="198">
        <v>19</v>
      </c>
      <c r="B35" s="228" t="str">
        <f>VLOOKUP($A35,'Sesc Blu'!$B$24:$K$158,2,FALSE)</f>
        <v>FINALIZAÇÃO DE OBRA</v>
      </c>
      <c r="C35" s="235">
        <f>'Sesc Blu'!I161</f>
        <v>0</v>
      </c>
      <c r="D35" s="235">
        <f>'Sesc Blu'!J161</f>
        <v>0</v>
      </c>
      <c r="E35" s="360">
        <f t="shared" si="6"/>
        <v>0</v>
      </c>
      <c r="F35" s="236" t="e">
        <f t="shared" si="7"/>
        <v>#DIV/0!</v>
      </c>
      <c r="G35" s="237">
        <f t="shared" ref="G35" si="8">C35*H35</f>
        <v>0</v>
      </c>
      <c r="H35" s="238"/>
      <c r="I35" s="239">
        <f t="shared" ref="I35" si="9">D35*J35</f>
        <v>0</v>
      </c>
      <c r="J35" s="240"/>
      <c r="K35" s="237">
        <f t="shared" si="2"/>
        <v>0</v>
      </c>
      <c r="L35" s="238"/>
      <c r="M35" s="239">
        <f t="shared" si="3"/>
        <v>0</v>
      </c>
      <c r="N35" s="240"/>
      <c r="O35" s="237">
        <f t="shared" si="4"/>
        <v>0</v>
      </c>
      <c r="P35" s="238"/>
      <c r="Q35" s="239">
        <f t="shared" si="5"/>
        <v>0</v>
      </c>
      <c r="R35" s="240"/>
      <c r="S35" s="197"/>
    </row>
    <row r="36" spans="1:19" s="35" customFormat="1" ht="12" x14ac:dyDescent="0.2">
      <c r="A36" s="198"/>
      <c r="B36" s="241"/>
      <c r="C36" s="235"/>
      <c r="D36" s="235"/>
      <c r="E36" s="242"/>
      <c r="F36" s="236"/>
      <c r="G36" s="243"/>
      <c r="H36" s="244"/>
      <c r="I36" s="235"/>
      <c r="J36" s="245"/>
      <c r="K36" s="243"/>
      <c r="L36" s="244"/>
      <c r="M36" s="235"/>
      <c r="N36" s="245"/>
      <c r="O36" s="243"/>
      <c r="P36" s="244"/>
      <c r="Q36" s="235"/>
      <c r="R36" s="245"/>
      <c r="S36" s="246"/>
    </row>
    <row r="37" spans="1:19" s="34" customFormat="1" ht="12" x14ac:dyDescent="0.2">
      <c r="A37" s="247"/>
      <c r="B37" s="248" t="s">
        <v>32</v>
      </c>
      <c r="C37" s="249">
        <f>SUM(C17:C36)</f>
        <v>0</v>
      </c>
      <c r="D37" s="249">
        <f>SUM(D17:D36)</f>
        <v>0</v>
      </c>
      <c r="E37" s="250">
        <f>SUM(E17:E36)</f>
        <v>0</v>
      </c>
      <c r="F37" s="250" t="e">
        <f>SUM(F17:F35)</f>
        <v>#DIV/0!</v>
      </c>
      <c r="G37" s="243"/>
      <c r="H37" s="235"/>
      <c r="I37" s="235"/>
      <c r="J37" s="251"/>
      <c r="K37" s="243"/>
      <c r="L37" s="235"/>
      <c r="M37" s="235"/>
      <c r="N37" s="251"/>
      <c r="O37" s="243"/>
      <c r="P37" s="235"/>
      <c r="Q37" s="235"/>
      <c r="R37" s="251"/>
      <c r="S37" s="197"/>
    </row>
    <row r="38" spans="1:19" s="35" customFormat="1" ht="12" x14ac:dyDescent="0.2">
      <c r="A38" s="252"/>
      <c r="B38" s="199"/>
      <c r="C38" s="253"/>
      <c r="D38" s="254"/>
      <c r="E38" s="254"/>
      <c r="F38" s="254"/>
      <c r="G38" s="255"/>
      <c r="H38" s="256"/>
      <c r="I38" s="257"/>
      <c r="J38" s="258"/>
      <c r="K38" s="255"/>
      <c r="L38" s="256"/>
      <c r="M38" s="257"/>
      <c r="N38" s="258"/>
      <c r="O38" s="255"/>
      <c r="P38" s="256"/>
      <c r="Q38" s="257"/>
      <c r="R38" s="258"/>
      <c r="S38" s="246"/>
    </row>
    <row r="39" spans="1:19" s="35" customFormat="1" ht="12" x14ac:dyDescent="0.2">
      <c r="A39" s="252"/>
      <c r="B39" s="199" t="s">
        <v>38</v>
      </c>
      <c r="C39" s="249">
        <f>C37</f>
        <v>0</v>
      </c>
      <c r="D39" s="254"/>
      <c r="E39" s="254"/>
      <c r="F39" s="254"/>
      <c r="G39" s="259">
        <f>SUM(G17:G35)</f>
        <v>0</v>
      </c>
      <c r="H39" s="260" t="e">
        <f>G39/C37</f>
        <v>#DIV/0!</v>
      </c>
      <c r="I39" s="256"/>
      <c r="J39" s="261"/>
      <c r="K39" s="259">
        <f>SUM(K17:K35)</f>
        <v>0</v>
      </c>
      <c r="L39" s="260" t="e">
        <f>K39/C37</f>
        <v>#DIV/0!</v>
      </c>
      <c r="M39" s="256"/>
      <c r="N39" s="261"/>
      <c r="O39" s="259">
        <f>SUM(O17:O35)</f>
        <v>0</v>
      </c>
      <c r="P39" s="260" t="e">
        <f>O39/G37</f>
        <v>#DIV/0!</v>
      </c>
      <c r="Q39" s="256"/>
      <c r="R39" s="261"/>
      <c r="S39" s="246"/>
    </row>
    <row r="40" spans="1:19" s="35" customFormat="1" ht="12" x14ac:dyDescent="0.2">
      <c r="A40" s="252"/>
      <c r="B40" s="199" t="s">
        <v>39</v>
      </c>
      <c r="C40" s="253"/>
      <c r="D40" s="249">
        <f>D37</f>
        <v>0</v>
      </c>
      <c r="E40" s="254"/>
      <c r="F40" s="254"/>
      <c r="G40" s="255"/>
      <c r="H40" s="256"/>
      <c r="I40" s="262">
        <f>SUM(I17:I35)</f>
        <v>0</v>
      </c>
      <c r="J40" s="263" t="e">
        <f>I40/D37</f>
        <v>#DIV/0!</v>
      </c>
      <c r="K40" s="255"/>
      <c r="L40" s="256"/>
      <c r="M40" s="262">
        <f>SUM(M17:M35)</f>
        <v>0</v>
      </c>
      <c r="N40" s="263" t="e">
        <f>M40/D37</f>
        <v>#DIV/0!</v>
      </c>
      <c r="O40" s="255"/>
      <c r="P40" s="256"/>
      <c r="Q40" s="262">
        <f>SUM(Q17:Q35)</f>
        <v>0</v>
      </c>
      <c r="R40" s="263" t="e">
        <f>Q40/H37</f>
        <v>#DIV/0!</v>
      </c>
      <c r="S40" s="246"/>
    </row>
    <row r="41" spans="1:19" s="35" customFormat="1" ht="12" x14ac:dyDescent="0.2">
      <c r="A41" s="252"/>
      <c r="B41" s="199" t="s">
        <v>53</v>
      </c>
      <c r="C41" s="254"/>
      <c r="D41" s="253"/>
      <c r="E41" s="249">
        <f>C39+D40</f>
        <v>0</v>
      </c>
      <c r="F41" s="254"/>
      <c r="G41" s="255"/>
      <c r="H41" s="256"/>
      <c r="I41" s="256"/>
      <c r="J41" s="256"/>
      <c r="K41" s="255"/>
      <c r="L41" s="256"/>
      <c r="M41" s="256"/>
      <c r="N41" s="256"/>
      <c r="O41" s="255"/>
      <c r="P41" s="256"/>
      <c r="Q41" s="256"/>
      <c r="R41" s="256"/>
      <c r="S41" s="246"/>
    </row>
    <row r="42" spans="1:19" s="35" customFormat="1" ht="12" x14ac:dyDescent="0.2">
      <c r="A42" s="252"/>
      <c r="B42" s="199"/>
      <c r="C42" s="253"/>
      <c r="D42" s="254"/>
      <c r="E42" s="254"/>
      <c r="F42" s="254"/>
      <c r="G42" s="255"/>
      <c r="H42" s="256"/>
      <c r="I42" s="257"/>
      <c r="J42" s="258"/>
      <c r="K42" s="255"/>
      <c r="L42" s="256"/>
      <c r="M42" s="257"/>
      <c r="N42" s="258"/>
      <c r="O42" s="255"/>
      <c r="P42" s="256"/>
      <c r="Q42" s="257"/>
      <c r="R42" s="258"/>
      <c r="S42" s="246"/>
    </row>
    <row r="43" spans="1:19" s="35" customFormat="1" ht="12" x14ac:dyDescent="0.2">
      <c r="A43" s="252"/>
      <c r="B43" s="199" t="s">
        <v>51</v>
      </c>
      <c r="C43" s="249">
        <f>+C37+C37*'Sesc Blu'!E182/100</f>
        <v>0</v>
      </c>
      <c r="D43" s="254"/>
      <c r="E43" s="254"/>
      <c r="F43" s="254"/>
      <c r="G43" s="259">
        <f>+G39+G39*'Sesc Blu'!E182/100</f>
        <v>0</v>
      </c>
      <c r="H43" s="260"/>
      <c r="I43" s="256"/>
      <c r="J43" s="261"/>
      <c r="K43" s="259">
        <f>+K39+K39*'Sesc Blu'!E182/100</f>
        <v>0</v>
      </c>
      <c r="L43" s="260"/>
      <c r="M43" s="256"/>
      <c r="N43" s="261"/>
      <c r="O43" s="259">
        <f>+O39+O39*'Sesc Blu'!I182/100</f>
        <v>0</v>
      </c>
      <c r="P43" s="260"/>
      <c r="Q43" s="256"/>
      <c r="R43" s="261"/>
      <c r="S43" s="246"/>
    </row>
    <row r="44" spans="1:19" s="35" customFormat="1" ht="12" x14ac:dyDescent="0.2">
      <c r="A44" s="252"/>
      <c r="B44" s="199" t="s">
        <v>52</v>
      </c>
      <c r="C44" s="253"/>
      <c r="D44" s="249">
        <f>+D37+D37*'Sesc Blu'!E182/100</f>
        <v>0</v>
      </c>
      <c r="E44" s="254"/>
      <c r="F44" s="254"/>
      <c r="G44" s="255"/>
      <c r="H44" s="264"/>
      <c r="I44" s="262">
        <f>+I40+I40*'Sesc Blu'!E182/100</f>
        <v>0</v>
      </c>
      <c r="J44" s="263"/>
      <c r="K44" s="255"/>
      <c r="L44" s="264"/>
      <c r="M44" s="262">
        <f>+M40+M40*'Sesc Blu'!E182/100</f>
        <v>0</v>
      </c>
      <c r="N44" s="263"/>
      <c r="O44" s="255"/>
      <c r="P44" s="264"/>
      <c r="Q44" s="262">
        <f>+Q40+Q40*'Sesc Blu'!I182/100</f>
        <v>0</v>
      </c>
      <c r="R44" s="263"/>
      <c r="S44" s="246"/>
    </row>
    <row r="45" spans="1:19" s="35" customFormat="1" ht="12" x14ac:dyDescent="0.2">
      <c r="A45" s="265"/>
      <c r="B45" s="266" t="s">
        <v>53</v>
      </c>
      <c r="C45" s="253"/>
      <c r="D45" s="267"/>
      <c r="E45" s="249">
        <f>+E37+E37*'Sesc Blu'!E182/100</f>
        <v>0</v>
      </c>
      <c r="F45" s="267"/>
      <c r="G45" s="268"/>
      <c r="H45" s="269"/>
      <c r="I45" s="270"/>
      <c r="J45" s="271"/>
      <c r="K45" s="268"/>
      <c r="L45" s="269"/>
      <c r="M45" s="270"/>
      <c r="N45" s="271"/>
      <c r="O45" s="268"/>
      <c r="P45" s="269"/>
      <c r="Q45" s="270"/>
      <c r="R45" s="271"/>
      <c r="S45" s="246"/>
    </row>
    <row r="46" spans="1:19" s="35" customFormat="1" ht="12" x14ac:dyDescent="0.2">
      <c r="A46" s="265"/>
      <c r="B46" s="266"/>
      <c r="C46" s="272"/>
      <c r="D46" s="267"/>
      <c r="E46" s="267"/>
      <c r="F46" s="267"/>
      <c r="G46" s="268"/>
      <c r="H46" s="269"/>
      <c r="I46" s="270"/>
      <c r="J46" s="271"/>
      <c r="K46" s="268"/>
      <c r="L46" s="269"/>
      <c r="M46" s="270"/>
      <c r="N46" s="271"/>
      <c r="O46" s="268"/>
      <c r="P46" s="269"/>
      <c r="Q46" s="270"/>
      <c r="R46" s="271"/>
      <c r="S46" s="246"/>
    </row>
    <row r="47" spans="1:19" s="35" customFormat="1" ht="12" x14ac:dyDescent="0.2">
      <c r="A47" s="265"/>
      <c r="B47" s="266" t="s">
        <v>54</v>
      </c>
      <c r="C47" s="272"/>
      <c r="D47" s="267"/>
      <c r="E47" s="267"/>
      <c r="F47" s="267"/>
      <c r="G47" s="273"/>
      <c r="H47" s="269"/>
      <c r="I47" s="270">
        <f>G43+I44</f>
        <v>0</v>
      </c>
      <c r="J47" s="271" t="e">
        <f>I47/E45</f>
        <v>#DIV/0!</v>
      </c>
      <c r="K47" s="273"/>
      <c r="L47" s="269"/>
      <c r="M47" s="270">
        <f>K43+M44</f>
        <v>0</v>
      </c>
      <c r="N47" s="271" t="e">
        <f>M47/E45</f>
        <v>#DIV/0!</v>
      </c>
      <c r="O47" s="273"/>
      <c r="P47" s="269"/>
      <c r="Q47" s="270">
        <f>O43+Q44</f>
        <v>0</v>
      </c>
      <c r="R47" s="271" t="e">
        <f>Q47/E45</f>
        <v>#DIV/0!</v>
      </c>
      <c r="S47" s="246"/>
    </row>
    <row r="48" spans="1:19" s="35" customFormat="1" ht="12" x14ac:dyDescent="0.2">
      <c r="A48" s="265"/>
      <c r="B48" s="266" t="s">
        <v>55</v>
      </c>
      <c r="C48" s="272"/>
      <c r="D48" s="267"/>
      <c r="E48" s="267"/>
      <c r="F48" s="267"/>
      <c r="G48" s="273"/>
      <c r="H48" s="269"/>
      <c r="I48" s="270">
        <f>I47</f>
        <v>0</v>
      </c>
      <c r="J48" s="271" t="e">
        <f>J47</f>
        <v>#DIV/0!</v>
      </c>
      <c r="K48" s="273"/>
      <c r="L48" s="269"/>
      <c r="M48" s="270">
        <f>M47+E48</f>
        <v>0</v>
      </c>
      <c r="N48" s="271" t="e">
        <f>N47+J48</f>
        <v>#DIV/0!</v>
      </c>
      <c r="O48" s="273"/>
      <c r="P48" s="269"/>
      <c r="Q48" s="270">
        <f>Q47+I48</f>
        <v>0</v>
      </c>
      <c r="R48" s="271" t="e">
        <f>R47+N48</f>
        <v>#DIV/0!</v>
      </c>
      <c r="S48" s="246"/>
    </row>
    <row r="49" spans="1:19" s="35" customFormat="1" thickBot="1" x14ac:dyDescent="0.25">
      <c r="A49" s="274"/>
      <c r="B49" s="275"/>
      <c r="C49" s="276"/>
      <c r="D49" s="277"/>
      <c r="E49" s="277"/>
      <c r="F49" s="277"/>
      <c r="G49" s="278"/>
      <c r="H49" s="279"/>
      <c r="I49" s="279"/>
      <c r="J49" s="280"/>
      <c r="K49" s="278"/>
      <c r="L49" s="279"/>
      <c r="M49" s="279"/>
      <c r="N49" s="280"/>
      <c r="O49" s="278"/>
      <c r="P49" s="279"/>
      <c r="Q49" s="279"/>
      <c r="R49" s="280"/>
      <c r="S49" s="246"/>
    </row>
    <row r="50" spans="1:19" x14ac:dyDescent="0.2">
      <c r="A50" s="281"/>
      <c r="B50" s="246"/>
      <c r="C50" s="282"/>
      <c r="D50" s="282"/>
      <c r="E50" s="282"/>
      <c r="F50" s="282"/>
      <c r="G50" s="36"/>
      <c r="H50" s="36"/>
      <c r="I50" s="283"/>
      <c r="J50" s="283"/>
      <c r="K50" s="246"/>
      <c r="L50" s="246"/>
      <c r="M50" s="246"/>
      <c r="N50" s="246"/>
      <c r="O50" s="246"/>
      <c r="P50" s="246"/>
      <c r="Q50" s="246"/>
      <c r="R50" s="246"/>
      <c r="S50" s="246"/>
    </row>
    <row r="51" spans="1:19" x14ac:dyDescent="0.2">
      <c r="A51" s="281"/>
      <c r="B51" s="284" t="s">
        <v>11</v>
      </c>
      <c r="C51" s="285"/>
      <c r="D51" s="286"/>
      <c r="E51" s="287"/>
      <c r="F51" s="287"/>
      <c r="G51" s="288"/>
      <c r="H51" s="288"/>
      <c r="I51" s="283"/>
      <c r="J51" s="283"/>
      <c r="K51" s="246"/>
      <c r="L51" s="246"/>
      <c r="M51" s="246"/>
      <c r="N51" s="246"/>
      <c r="O51" s="246"/>
      <c r="P51" s="246"/>
      <c r="Q51" s="246"/>
      <c r="R51" s="246"/>
      <c r="S51" s="246"/>
    </row>
    <row r="52" spans="1:19" x14ac:dyDescent="0.2">
      <c r="A52" s="281"/>
      <c r="B52" s="289" t="s">
        <v>36</v>
      </c>
      <c r="C52" s="290"/>
      <c r="D52" s="291"/>
      <c r="E52" s="292"/>
      <c r="F52" s="292"/>
      <c r="G52" s="288"/>
      <c r="H52" s="288"/>
      <c r="I52" s="283"/>
      <c r="J52" s="283"/>
      <c r="K52" s="246"/>
      <c r="L52" s="246"/>
      <c r="M52" s="246"/>
      <c r="N52" s="246"/>
      <c r="O52" s="246"/>
      <c r="P52" s="246"/>
      <c r="Q52" s="246"/>
      <c r="R52" s="246"/>
      <c r="S52" s="246"/>
    </row>
    <row r="53" spans="1:19" x14ac:dyDescent="0.2">
      <c r="A53" s="281"/>
      <c r="B53" s="289" t="s">
        <v>37</v>
      </c>
      <c r="C53" s="290"/>
      <c r="D53" s="293"/>
      <c r="E53" s="292"/>
      <c r="F53" s="292"/>
      <c r="G53" s="288"/>
      <c r="H53" s="288"/>
      <c r="I53" s="283"/>
      <c r="J53" s="283"/>
      <c r="K53" s="246"/>
      <c r="L53" s="246"/>
      <c r="M53" s="246"/>
      <c r="N53" s="246"/>
      <c r="O53" s="246"/>
      <c r="P53" s="246"/>
      <c r="Q53" s="246"/>
      <c r="R53" s="246"/>
      <c r="S53" s="246"/>
    </row>
    <row r="54" spans="1:19" x14ac:dyDescent="0.2">
      <c r="A54" s="281"/>
      <c r="B54" s="246"/>
      <c r="C54" s="246"/>
      <c r="D54" s="246"/>
      <c r="E54" s="246"/>
      <c r="F54" s="246"/>
      <c r="G54" s="288"/>
      <c r="H54" s="288"/>
      <c r="I54" s="283"/>
      <c r="J54" s="283"/>
      <c r="K54" s="246"/>
      <c r="L54" s="246"/>
      <c r="M54" s="246"/>
      <c r="N54" s="246"/>
      <c r="O54" s="246"/>
      <c r="P54" s="246"/>
      <c r="Q54" s="246"/>
      <c r="R54" s="246"/>
      <c r="S54" s="246"/>
    </row>
    <row r="55" spans="1:19" x14ac:dyDescent="0.2">
      <c r="A55" s="281"/>
      <c r="B55" s="246"/>
      <c r="C55" s="246"/>
      <c r="D55" s="246"/>
      <c r="E55" s="246"/>
      <c r="F55" s="246"/>
      <c r="G55" s="294"/>
      <c r="H55" s="294"/>
      <c r="I55" s="283"/>
      <c r="J55" s="283"/>
      <c r="K55" s="246"/>
      <c r="L55" s="246"/>
      <c r="M55" s="246"/>
      <c r="N55" s="246"/>
      <c r="O55" s="246"/>
      <c r="P55" s="246"/>
      <c r="Q55" s="246"/>
      <c r="R55" s="246"/>
      <c r="S55" s="246"/>
    </row>
    <row r="56" spans="1:19" x14ac:dyDescent="0.2">
      <c r="A56" s="281"/>
      <c r="B56" s="246"/>
      <c r="C56" s="246"/>
      <c r="D56" s="295"/>
      <c r="E56" s="296" t="s">
        <v>12</v>
      </c>
      <c r="F56" s="295"/>
      <c r="G56" s="283"/>
      <c r="H56" s="283"/>
      <c r="I56" s="283"/>
      <c r="J56" s="283"/>
      <c r="K56" s="246"/>
      <c r="L56" s="246"/>
      <c r="M56" s="246"/>
      <c r="N56" s="246"/>
      <c r="O56" s="246"/>
      <c r="P56" s="246"/>
      <c r="Q56" s="246"/>
      <c r="R56" s="246"/>
      <c r="S56" s="246"/>
    </row>
  </sheetData>
  <mergeCells count="1">
    <mergeCell ref="B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6B6ED4538E194BAF78F13EB96F2F86" ma:contentTypeVersion="21" ma:contentTypeDescription="Crie um novo documento." ma:contentTypeScope="" ma:versionID="bd4b53f7543df4c7d25530180ef5d6cf">
  <xsd:schema xmlns:xsd="http://www.w3.org/2001/XMLSchema" xmlns:xs="http://www.w3.org/2001/XMLSchema" xmlns:p="http://schemas.microsoft.com/office/2006/metadata/properties" xmlns:ns1="http://schemas.microsoft.com/sharepoint/v3" xmlns:ns2="f05a4387-5b93-4166-bc98-7f5883bbf940" xmlns:ns3="87847bdd-0d1e-4443-ba0f-c590836cc127" targetNamespace="http://schemas.microsoft.com/office/2006/metadata/properties" ma:root="true" ma:fieldsID="2073c6539d2b50a8b933170505c84842" ns1:_="" ns2:_="" ns3:_="">
    <xsd:import namespace="http://schemas.microsoft.com/sharepoint/v3"/>
    <xsd:import namespace="f05a4387-5b93-4166-bc98-7f5883bbf940"/>
    <xsd:import namespace="87847bdd-0d1e-4443-ba0f-c590836cc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a4387-5b93-4166-bc98-7f5883bbf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c79109d5-e067-4a55-9611-ccbaa98b80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7bdd-0d1e-4443-ba0f-c590836cc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6dbf7a9-4a9d-45a6-9858-3a2d5251772f}" ma:internalName="TaxCatchAll" ma:showField="CatchAllData" ma:web="87847bdd-0d1e-4443-ba0f-c590836cc1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05a4387-5b93-4166-bc98-7f5883bbf940">
      <Terms xmlns="http://schemas.microsoft.com/office/infopath/2007/PartnerControls"/>
    </lcf76f155ced4ddcb4097134ff3c332f>
    <_Flow_SignoffStatus xmlns="f05a4387-5b93-4166-bc98-7f5883bbf940" xsi:nil="true"/>
    <_ip_UnifiedCompliancePolicyProperties xmlns="http://schemas.microsoft.com/sharepoint/v3" xsi:nil="true"/>
    <TaxCatchAll xmlns="87847bdd-0d1e-4443-ba0f-c590836cc127" xsi:nil="true"/>
  </documentManagement>
</p:properties>
</file>

<file path=customXml/itemProps1.xml><?xml version="1.0" encoding="utf-8"?>
<ds:datastoreItem xmlns:ds="http://schemas.openxmlformats.org/officeDocument/2006/customXml" ds:itemID="{33B4E605-AD88-4C9D-840F-CF63AF5963CD}"/>
</file>

<file path=customXml/itemProps2.xml><?xml version="1.0" encoding="utf-8"?>
<ds:datastoreItem xmlns:ds="http://schemas.openxmlformats.org/officeDocument/2006/customXml" ds:itemID="{6BE15DB5-DE0B-4B98-B409-D2282A15B38F}"/>
</file>

<file path=customXml/itemProps3.xml><?xml version="1.0" encoding="utf-8"?>
<ds:datastoreItem xmlns:ds="http://schemas.openxmlformats.org/officeDocument/2006/customXml" ds:itemID="{0C982710-5B59-4744-8F49-8255351DBD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Sesc Blu</vt:lpstr>
      <vt:lpstr>Cronograma Físico Finaceiro</vt:lpstr>
      <vt:lpstr>'Cronograma Físico Finaceiro'!Area_de_impressao</vt:lpstr>
      <vt:lpstr>'Sesc Blu'!Area_de_impressao</vt:lpstr>
      <vt:lpstr>'Sesc Blu'!Titulos_de_impressao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VICENTE DE SOUSA PARENTE</cp:lastModifiedBy>
  <cp:lastPrinted>2024-03-18T18:28:47Z</cp:lastPrinted>
  <dcterms:created xsi:type="dcterms:W3CDTF">2001-02-15T17:16:09Z</dcterms:created>
  <dcterms:modified xsi:type="dcterms:W3CDTF">2024-04-18T20:17:36Z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0x0101008A6B6ED4538E194BAF78F13EB96F2F86</vt:lpwstr>
  </property>
</Properties>
</file>